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Não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Não Desonerado'!$B$6:$J$58</definedName>
    <definedName function="false" hidden="false" localSheetId="3" name="_xlnm.Print_Area" vbProcedure="false">'Custo por unidade'!$B$5:$M$57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<sst xmlns="http://schemas.openxmlformats.org/spreadsheetml/2006/main" count="220" uniqueCount="152">
  <si>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</si>
  <si>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</si>
  <si>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R$ 1.338.058,92 (Um milhão, trezentos e trinta e oito mil e cinquenta e oito reais e noventa e dois centavos). Não deverão ser apresentados valores acima do estimado pelo INSS.</t>
  </si>
  <si>
    <t xml:space="preserve">ANEXO I – T8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</si>
  <si>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</si>
  <si>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</si>
  <si>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</si>
  <si>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VIII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</si>
  <si>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</si>
  <si>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</si>
  <si>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</si>
  <si>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</si>
  <si>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VIII.</t>
  </si>
  <si>
    <t xml:space="preserve">VALOR TOTAL DO ITEM 8: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</si>
  <si>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</si>
  <si>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</si>
  <si>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</si>
  <si>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</si>
  <si>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</si>
  <si>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</si>
  <si>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</si>
  <si>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</si>
  <si>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</si>
  <si>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</si>
  <si>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</si>
  <si>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</si>
  <si>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</si>
  <si>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</si>
  <si>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</si>
  <si>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 NÃO 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</si>
  <si>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</si>
  <si>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</si>
  <si>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</si>
  <si>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</si>
  <si>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</si>
  <si>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</si>
  <si>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</si>
  <si>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</si>
  <si>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</si>
  <si>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</si>
  <si>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</si>
  <si>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</si>
  <si>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</si>
  <si>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</si>
  <si>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</si>
  <si>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</si>
  <si>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</si>
  <si>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</si>
  <si>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</si>
  <si>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</si>
  <si>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</si>
  <si>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</si>
  <si>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</si>
  <si>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</si>
  <si>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</si>
  <si>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</si>
  <si>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</si>
  <si>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</si>
  <si>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</si>
  <si>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</si>
  <si>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</si>
  <si>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</si>
  <si>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</si>
  <si>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</si>
  <si>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</si>
  <si>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</si>
  <si>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</si>
  <si>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</si>
  <si>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</si>
  <si>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</si>
  <si>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</si>
  <si>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</si>
  <si>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</si>
  <si>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</si>
  <si>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</si>
  <si>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</si>
  <si>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</si>
  <si>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</si>
  <si>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</si>
  <si>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</si>
  <si>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</si>
  <si>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</si>
  <si>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</si>
  <si>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</si>
  <si>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</si>
  <si>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</si>
  <si>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</si>
  <si>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</si>
  <si>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</si>
  <si>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</si>
  <si>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</si>
  <si>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</si>
  <si>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</si>
  <si>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</si>
  <si>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</si>
  <si>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</si>
  <si>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</si>
  <si>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</si>
  <si>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</si>
  <si>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</si>
  <si>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</si>
  <si>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</si>
  <si>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</si>
  <si>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</si>
  <si>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</si>
  <si>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CAXIAS DO SUL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</si>
  <si>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</si>
  <si>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</si>
  <si>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</si>
  <si>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</si>
  <si>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</si>
  <si>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</si>
  <si>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</si>
  <si>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</si>
  <si>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</si>
  <si>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GEX/APS CAXIAS DO SUL</t>
  </si>
  <si>
    <t xml:space="preserve">CEDOCPREV CAXIAS DO SUL</t>
  </si>
  <si>
    <t xml:space="preserve">ARQUIVO RUA MARQUÊS DO HERVAL</t>
  </si>
  <si>
    <t xml:space="preserve">APS FLORES DA CUNHA</t>
  </si>
  <si>
    <t xml:space="preserve">APS CARLOS BARBOSA</t>
  </si>
  <si>
    <t xml:space="preserve">APS GARIBALDI</t>
  </si>
  <si>
    <t xml:space="preserve">APS BENTO GONÇALVES</t>
  </si>
  <si>
    <t xml:space="preserve">APS FARROUPILHA</t>
  </si>
  <si>
    <t xml:space="preserve">APS CANELA</t>
  </si>
  <si>
    <t xml:space="preserve">APS TORRES</t>
  </si>
  <si>
    <t xml:space="preserve">TOTAL</t>
  </si>
  <si>
    <t xml:space="preserve">BASE NOVO HAMBURGO – CUSTO POR ROTINA</t>
  </si>
  <si>
    <t xml:space="preserve">GEX NOVO HAMBURGO</t>
  </si>
  <si>
    <t xml:space="preserve">APS NOVO HAMBURGO</t>
  </si>
  <si>
    <t xml:space="preserve">APS CAMPO BOM</t>
  </si>
  <si>
    <t xml:space="preserve">DEPÓSITO NOVO HAMBURGO</t>
  </si>
  <si>
    <t xml:space="preserve">APS IGREJINHA</t>
  </si>
  <si>
    <t xml:space="preserve">APS TRÊS COROAS</t>
  </si>
  <si>
    <t xml:space="preserve">APS DOIS IRMÃOS</t>
  </si>
  <si>
    <t xml:space="preserve">APS SAPIRANGA</t>
  </si>
  <si>
    <t xml:space="preserve">APS PORTÃO</t>
  </si>
  <si>
    <t xml:space="preserve">APS SÃO LEOPOLDO</t>
  </si>
  <si>
    <t xml:space="preserve">APS MONTENEGRO</t>
  </si>
  <si>
    <t xml:space="preserve">APS SÃO SEBASTIÃO DO CAÍ</t>
  </si>
  <si>
    <t xml:space="preserve">APS ESTRELA</t>
  </si>
  <si>
    <t xml:space="preserve">APS LAJEADO</t>
  </si>
  <si>
    <t xml:space="preserve">APS Encantado</t>
  </si>
  <si>
    <t xml:space="preserve">APS TEUTÔNIA</t>
  </si>
  <si>
    <t xml:space="preserve">APS TAQUARA</t>
  </si>
  <si>
    <t xml:space="preserve">APS SANTO ANTÔNIO DA PATRULHA</t>
  </si>
  <si>
    <t xml:space="preserve">APS OSÓRIO</t>
  </si>
  <si>
    <t xml:space="preserve">APS BUTIÁ</t>
  </si>
  <si>
    <t xml:space="preserve">APS SÃO JERÔNIMO</t>
  </si>
  <si>
    <t xml:space="preserve">APS TAQUARI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</si>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</sst>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0.00"/>
    <numFmt numFmtId="170" formatCode="0.000"/>
    <numFmt numFmtId="171" formatCode="0.0000%"/>
    <numFmt numFmtId="172" formatCode="_-&quot;R$ &quot;* #,##0.00_-;&quot;-R$ &quot;* #,##0.00_-;_-&quot;R$ &quot;* \-??_-;_-@_-"/>
    <numFmt numFmtId="173" formatCode="0.00000000000000%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9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0" activeCellId="0" sqref="F10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5.5"/>
    <col collapsed="false" customWidth="true" hidden="false" outlineLevel="0" max="3" min="3" style="1" width="56"/>
    <col collapsed="false" customWidth="true" hidden="false" outlineLevel="0" max="4" min="4" style="1" width="35.5"/>
    <col collapsed="false" customWidth="true" hidden="false" outlineLevel="0" max="5" min="5" style="1" width="10.26"/>
    <col collapsed="false" customWidth="true" hidden="false" outlineLevel="0" max="6" min="6" style="1" width="34.25"/>
    <col collapsed="false" customWidth="true" hidden="false" outlineLevel="0" max="7" min="7" style="1" width="10.62"/>
    <col collapsed="false" customWidth="true" hidden="false" outlineLevel="0" max="8" min="8" style="1" width="14.38"/>
    <col collapsed="false" customWidth="true" hidden="false" outlineLevel="0" max="1007" min="9" style="1" width="10.62"/>
    <col collapsed="false" customWidth="true" hidden="false" outlineLevel="0" max="1015" min="1008" style="0" width="8"/>
    <col collapsed="false" customWidth="true" hidden="false" outlineLevel="0" max="1019" min="1016" style="0" width="10.5"/>
    <col collapsed="false" customWidth="true" hidden="false" outlineLevel="0" max="1020" min="1020" style="0" width="8"/>
    <col collapsed="false" customWidth="true" hidden="false" outlineLevel="0" max="1025" min="1021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</row>
    <row r="3" customFormat="false" ht="34.5" hidden="false" customHeight="true" outlineLevel="0" collapsed="false">
      <c r="B3" s="3" t="s">
        <v>1</v>
      </c>
      <c r="C3" s="3"/>
      <c r="D3" s="3"/>
    </row>
    <row r="4" customFormat="false" ht="66.75" hidden="false" customHeight="true" outlineLevel="0" collapsed="false">
      <c r="B4" s="4" t="s">
        <v>2</v>
      </c>
      <c r="C4" s="4"/>
      <c r="D4" s="4"/>
    </row>
    <row r="5" customFormat="false" ht="19.5" hidden="false" customHeight="true" outlineLevel="0" collapsed="false"/>
    <row r="6" customFormat="false" ht="18" hidden="false" customHeight="true" outlineLevel="0" collapsed="false">
      <c r="B6" s="5" t="s">
        <v>3</v>
      </c>
      <c r="C6" s="5"/>
      <c r="D6" s="5"/>
    </row>
    <row r="7" customFormat="false" ht="18" hidden="false" customHeight="true" outlineLevel="0" collapsed="false">
      <c r="B7" s="5" t="s">
        <v>4</v>
      </c>
      <c r="C7" s="5"/>
      <c r="D7" s="5"/>
    </row>
    <row r="8" customFormat="false" ht="18" hidden="false" customHeight="true" outlineLevel="0" collapsed="false">
      <c r="B8" s="5" t="s">
        <v>5</v>
      </c>
      <c r="C8" s="5"/>
      <c r="D8" s="5"/>
    </row>
    <row r="9" customFormat="false" ht="18" hidden="false" customHeight="true" outlineLevel="0" collapsed="false">
      <c r="B9" s="5" t="s">
        <v>6</v>
      </c>
      <c r="C9" s="5"/>
      <c r="D9" s="5"/>
    </row>
    <row r="10" customFormat="false" ht="19.5" hidden="false" customHeight="true" outlineLevel="0" collapsed="false">
      <c r="B10" s="6"/>
      <c r="C10" s="6"/>
      <c r="D10" s="6"/>
    </row>
    <row r="11" customFormat="false" ht="24.75" hidden="false" customHeight="true" outlineLevel="0" collapsed="false">
      <c r="B11" s="7" t="s">
        <v>7</v>
      </c>
      <c r="C11" s="7"/>
      <c r="D11" s="7"/>
    </row>
    <row r="12" customFormat="false" ht="19.5" hidden="false" customHeight="true" outlineLevel="0" collapsed="false">
      <c r="B12" s="6"/>
      <c r="C12" s="6"/>
      <c r="D12" s="6"/>
    </row>
    <row r="13" customFormat="false" ht="49.5" hidden="false" customHeight="true" outlineLevel="0" collapsed="false">
      <c r="B13" s="8" t="s">
        <v>8</v>
      </c>
      <c r="C13" s="8"/>
      <c r="D13" s="8"/>
    </row>
    <row r="14" customFormat="false" ht="42" hidden="false" customHeight="true" outlineLevel="0" collapsed="false">
      <c r="B14" s="9" t="s">
        <v>9</v>
      </c>
      <c r="C14" s="9" t="s">
        <v>10</v>
      </c>
      <c r="D14" s="9" t="s">
        <v>11</v>
      </c>
      <c r="E14" s="6"/>
    </row>
    <row r="15" customFormat="false" ht="65.25" hidden="false" customHeight="true" outlineLevel="0" collapsed="false">
      <c r="B15" s="10" t="n">
        <v>8</v>
      </c>
      <c r="C15" s="11" t="s">
        <v>12</v>
      </c>
      <c r="D15" s="12" t="n">
        <v>0</v>
      </c>
      <c r="E15" s="13"/>
      <c r="F15" s="14"/>
    </row>
    <row r="16" customFormat="false" ht="42" hidden="false" customHeight="true" outlineLevel="0" collapsed="false">
      <c r="B16" s="15" t="s">
        <v>13</v>
      </c>
      <c r="C16" s="15"/>
      <c r="D16" s="15"/>
      <c r="E16" s="16"/>
      <c r="H16" s="17"/>
    </row>
    <row r="18" customFormat="false" ht="13.8" hidden="false" customHeight="false" outlineLevel="0" collapsed="false">
      <c r="B18" s="18" t="s">
        <v>14</v>
      </c>
      <c r="C18" s="18"/>
      <c r="D18" s="18"/>
    </row>
    <row r="19" customFormat="false" ht="13.8" hidden="false" customHeight="false" outlineLevel="0" collapsed="false">
      <c r="B19" s="19" t="s">
        <v>15</v>
      </c>
      <c r="C19" s="19"/>
      <c r="D19" s="19"/>
    </row>
    <row r="20" customFormat="false" ht="13.8" hidden="false" customHeight="false" outlineLevel="0" collapsed="false">
      <c r="B20" s="18" t="s">
        <v>16</v>
      </c>
      <c r="C20" s="18"/>
      <c r="D20" s="18"/>
    </row>
    <row r="21" customFormat="false" ht="13.8" hidden="false" customHeight="false" outlineLevel="0" collapsed="false">
      <c r="B21" s="18" t="s">
        <v>17</v>
      </c>
      <c r="C21" s="18"/>
      <c r="D21" s="18"/>
    </row>
    <row r="22" customFormat="false" ht="13.8" hidden="false" customHeight="false" outlineLevel="0" collapsed="false">
      <c r="B22" s="18" t="s">
        <v>18</v>
      </c>
      <c r="C22" s="18"/>
      <c r="D22" s="18"/>
    </row>
    <row r="23" customFormat="false" ht="13.8" hidden="false" customHeight="false" outlineLevel="0" collapsed="false">
      <c r="B23" s="18" t="s">
        <v>19</v>
      </c>
      <c r="C23" s="18"/>
      <c r="D23" s="18"/>
    </row>
    <row r="24" customFormat="false" ht="13.8" hidden="false" customHeight="false" outlineLevel="0" collapsed="false">
      <c r="B24" s="18" t="s">
        <v>20</v>
      </c>
      <c r="C24" s="18"/>
      <c r="D24" s="18"/>
    </row>
    <row r="25" customFormat="false" ht="13.8" hidden="false" customHeight="false" outlineLevel="0" collapsed="false">
      <c r="B25" s="18" t="s">
        <v>21</v>
      </c>
      <c r="C25" s="18"/>
      <c r="D25" s="18"/>
    </row>
    <row r="26" customFormat="false" ht="13.8" hidden="false" customHeight="false" outlineLevel="0" collapsed="false">
      <c r="B26" s="18" t="s">
        <v>22</v>
      </c>
      <c r="C26" s="18"/>
      <c r="D26" s="18"/>
    </row>
    <row r="27" customFormat="false" ht="13.8" hidden="false" customHeight="false" outlineLevel="0" collapsed="false">
      <c r="B27" s="18" t="s">
        <v>23</v>
      </c>
      <c r="C27" s="18"/>
      <c r="D27" s="18"/>
    </row>
    <row r="28" customFormat="false" ht="13.8" hidden="false" customHeight="false" outlineLevel="0" collapsed="false">
      <c r="B28" s="18" t="s">
        <v>24</v>
      </c>
      <c r="C28" s="18"/>
      <c r="D28" s="18"/>
    </row>
    <row r="29" customFormat="false" ht="13.8" hidden="false" customHeight="false" outlineLevel="0" collapsed="false">
      <c r="B29" s="18"/>
      <c r="C29" s="18"/>
      <c r="D29" s="18"/>
    </row>
    <row r="30" customFormat="false" ht="13.8" hidden="false" customHeight="false" outlineLevel="0" collapsed="false">
      <c r="B30" s="18"/>
      <c r="C30" s="18"/>
      <c r="D30" s="18"/>
    </row>
    <row r="31" customFormat="false" ht="13.8" hidden="false" customHeight="false" outlineLevel="0" collapsed="false">
      <c r="B31" s="20" t="s">
        <v>25</v>
      </c>
      <c r="C31" s="20"/>
      <c r="D31" s="20"/>
    </row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21" width="10.62"/>
    <col collapsed="false" customWidth="true" hidden="false" outlineLevel="0" max="3" min="3" style="21" width="20.5"/>
    <col collapsed="false" customWidth="true" hidden="false" outlineLevel="0" max="4" min="4" style="21" width="17.62"/>
    <col collapsed="false" customWidth="true" hidden="false" outlineLevel="0" max="9" min="5" style="21" width="11.62"/>
    <col collapsed="false" customWidth="true" hidden="false" outlineLevel="0" max="10" min="10" style="21" width="23"/>
    <col collapsed="false" customWidth="true" hidden="false" outlineLevel="0" max="249" min="11" style="21" width="10.5"/>
    <col collapsed="false" customWidth="true" hidden="false" outlineLevel="0" max="253" min="250" style="22" width="10.5"/>
    <col collapsed="false" customWidth="true" hidden="false" outlineLevel="0" max="1025" min="254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  <c r="E2" s="2"/>
      <c r="F2" s="2"/>
      <c r="G2" s="2"/>
      <c r="H2" s="2"/>
      <c r="I2" s="2"/>
      <c r="J2" s="2"/>
    </row>
    <row r="3" customFormat="false" ht="39.75" hidden="false" customHeight="true" outlineLevel="0" collapsed="false">
      <c r="B3" s="3" t="s">
        <v>26</v>
      </c>
      <c r="C3" s="3"/>
      <c r="D3" s="3"/>
      <c r="E3" s="3"/>
      <c r="F3" s="3"/>
      <c r="G3" s="3"/>
      <c r="H3" s="3"/>
      <c r="I3" s="3"/>
      <c r="J3" s="3"/>
    </row>
    <row r="4" customFormat="false" ht="42.75" hidden="false" customHeight="true" outlineLevel="0" collapsed="false">
      <c r="B4" s="4" t="s">
        <v>27</v>
      </c>
      <c r="C4" s="4"/>
      <c r="D4" s="4"/>
      <c r="E4" s="4"/>
      <c r="F4" s="4"/>
      <c r="G4" s="4"/>
      <c r="H4" s="4"/>
      <c r="I4" s="4"/>
      <c r="J4" s="4"/>
    </row>
    <row r="5" customFormat="false" ht="19.5" hidden="false" customHeight="true" outlineLevel="0" collapsed="false"/>
    <row r="6" customFormat="false" ht="18" hidden="false" customHeight="true" outlineLevel="0" collapsed="false">
      <c r="B6" s="23" t="str">
        <f aca="false">Proposta!B6</f>
        <v>ANEXO I – T8</v>
      </c>
      <c r="C6" s="23"/>
      <c r="D6" s="23"/>
      <c r="E6" s="23"/>
      <c r="F6" s="23"/>
      <c r="G6" s="23"/>
      <c r="H6" s="23"/>
      <c r="I6" s="23"/>
      <c r="J6" s="23"/>
      <c r="K6" s="1"/>
      <c r="L6" s="1"/>
    </row>
    <row r="7" customFormat="false" ht="18" hidden="false" customHeight="true" outlineLevel="0" collapsed="false">
      <c r="H7" s="1"/>
      <c r="I7" s="1"/>
      <c r="J7" s="1"/>
      <c r="K7" s="1"/>
      <c r="L7" s="1"/>
    </row>
    <row r="8" customFormat="false" ht="19.5" hidden="false" customHeight="true" outlineLevel="0" collapsed="false">
      <c r="B8" s="24" t="s">
        <v>28</v>
      </c>
      <c r="C8" s="24"/>
      <c r="D8" s="24"/>
      <c r="E8" s="24"/>
      <c r="F8" s="24"/>
      <c r="G8" s="24"/>
      <c r="H8" s="24"/>
      <c r="I8" s="24"/>
      <c r="J8" s="24"/>
      <c r="K8" s="1"/>
      <c r="L8" s="1"/>
    </row>
    <row r="9" customFormat="false" ht="19.5" hidden="false" customHeight="true" outlineLevel="0" collapsed="false">
      <c r="B9" s="25" t="s">
        <v>29</v>
      </c>
      <c r="C9" s="25"/>
      <c r="D9" s="25"/>
      <c r="E9" s="25"/>
      <c r="F9" s="25"/>
      <c r="G9" s="25"/>
      <c r="H9" s="25"/>
      <c r="I9" s="25"/>
      <c r="J9" s="25"/>
      <c r="K9" s="1"/>
      <c r="L9" s="1"/>
    </row>
    <row r="10" customFormat="false" ht="18" hidden="false" customHeight="true" outlineLevel="0" collapsed="false">
      <c r="H10" s="1"/>
      <c r="I10" s="1"/>
      <c r="J10" s="1"/>
      <c r="K10" s="1"/>
      <c r="L10" s="1"/>
    </row>
    <row r="11" customFormat="false" ht="18" hidden="false" customHeight="true" outlineLevel="0" collapsed="false">
      <c r="B11" s="26" t="s">
        <v>30</v>
      </c>
      <c r="C11" s="26"/>
      <c r="D11" s="26"/>
      <c r="E11" s="27"/>
      <c r="F11" s="27"/>
      <c r="G11" s="28"/>
      <c r="H11" s="28"/>
      <c r="I11" s="28"/>
      <c r="J11" s="29"/>
      <c r="K11" s="1"/>
      <c r="L11" s="1"/>
    </row>
    <row r="12" customFormat="false" ht="24.75" hidden="false" customHeight="true" outlineLevel="0" collapsed="false">
      <c r="B12" s="30" t="s">
        <v>31</v>
      </c>
      <c r="C12" s="30"/>
      <c r="D12" s="30"/>
      <c r="E12" s="31"/>
      <c r="F12" s="31"/>
      <c r="G12" s="31"/>
      <c r="H12" s="32"/>
      <c r="I12" s="32"/>
      <c r="J12" s="33"/>
      <c r="K12" s="32"/>
      <c r="L12" s="1"/>
    </row>
    <row r="13" customFormat="false" ht="18" hidden="false" customHeight="true" outlineLevel="0" collapsed="false">
      <c r="B13" s="34" t="s">
        <v>32</v>
      </c>
      <c r="C13" s="32"/>
      <c r="D13" s="32"/>
      <c r="E13" s="32"/>
      <c r="F13" s="1"/>
      <c r="G13" s="1"/>
      <c r="H13" s="1"/>
      <c r="I13" s="1"/>
      <c r="J13" s="35"/>
      <c r="K13" s="1"/>
      <c r="L13" s="1"/>
    </row>
    <row r="14" customFormat="false" ht="18" hidden="false" customHeight="true" outlineLevel="0" collapsed="false">
      <c r="B14" s="36" t="s">
        <v>33</v>
      </c>
      <c r="C14" s="36"/>
      <c r="D14" s="36"/>
      <c r="E14" s="1"/>
      <c r="F14" s="1"/>
      <c r="G14" s="32"/>
      <c r="H14" s="1"/>
      <c r="I14" s="1"/>
      <c r="J14" s="35"/>
      <c r="K14" s="1"/>
      <c r="L14" s="1"/>
    </row>
    <row r="15" customFormat="false" ht="18" hidden="false" customHeight="true" outlineLevel="0" collapsed="false">
      <c r="B15" s="36" t="s">
        <v>34</v>
      </c>
      <c r="C15" s="36"/>
      <c r="D15" s="36"/>
      <c r="E15" s="1"/>
      <c r="F15" s="1"/>
      <c r="G15" s="32"/>
      <c r="H15" s="1"/>
      <c r="I15" s="1"/>
      <c r="J15" s="35"/>
      <c r="K15" s="1"/>
      <c r="L15" s="1"/>
    </row>
    <row r="16" customFormat="false" ht="18" hidden="false" customHeight="true" outlineLevel="0" collapsed="false">
      <c r="B16" s="36" t="s">
        <v>35</v>
      </c>
      <c r="C16" s="36"/>
      <c r="D16" s="36"/>
      <c r="E16" s="1"/>
      <c r="F16" s="1"/>
      <c r="G16" s="32"/>
      <c r="H16" s="1"/>
      <c r="I16" s="1"/>
      <c r="J16" s="35"/>
      <c r="K16" s="1"/>
      <c r="L16" s="1"/>
    </row>
    <row r="17" customFormat="false" ht="18" hidden="false" customHeight="true" outlineLevel="0" collapsed="false">
      <c r="B17" s="36" t="s">
        <v>36</v>
      </c>
      <c r="C17" s="36"/>
      <c r="D17" s="36"/>
      <c r="E17" s="1"/>
      <c r="F17" s="1"/>
      <c r="G17" s="32"/>
      <c r="H17" s="1"/>
      <c r="I17" s="1"/>
      <c r="J17" s="35"/>
      <c r="K17" s="1"/>
      <c r="L17" s="1"/>
    </row>
    <row r="18" customFormat="false" ht="18" hidden="false" customHeight="true" outlineLevel="0" collapsed="false">
      <c r="B18" s="36" t="s">
        <v>37</v>
      </c>
      <c r="C18" s="36"/>
      <c r="D18" s="36"/>
      <c r="E18" s="1"/>
      <c r="F18" s="1"/>
      <c r="G18" s="32"/>
      <c r="H18" s="1"/>
      <c r="I18" s="1"/>
      <c r="J18" s="35"/>
      <c r="K18" s="1"/>
      <c r="L18" s="1"/>
    </row>
    <row r="19" customFormat="false" ht="18" hidden="false" customHeight="true" outlineLevel="0" collapsed="false">
      <c r="B19" s="36" t="s">
        <v>38</v>
      </c>
      <c r="C19" s="36"/>
      <c r="D19" s="36"/>
      <c r="E19" s="1"/>
      <c r="F19" s="1"/>
      <c r="G19" s="32"/>
      <c r="H19" s="1"/>
      <c r="I19" s="1"/>
      <c r="J19" s="35"/>
      <c r="K19" s="1"/>
      <c r="L19" s="1"/>
    </row>
    <row r="20" customFormat="false" ht="18" hidden="false" customHeight="true" outlineLevel="0" collapsed="false">
      <c r="B20" s="37" t="s">
        <v>39</v>
      </c>
      <c r="C20" s="37"/>
      <c r="D20" s="37"/>
      <c r="E20" s="38"/>
      <c r="F20" s="38"/>
      <c r="G20" s="38"/>
      <c r="H20" s="38"/>
      <c r="I20" s="38"/>
      <c r="J20" s="39"/>
      <c r="K20" s="1"/>
      <c r="L20" s="1"/>
    </row>
    <row r="21" customFormat="false" ht="19.5" hidden="false" customHeight="true" outlineLevel="0" collapsed="false">
      <c r="B21" s="22"/>
      <c r="C21" s="22"/>
      <c r="D21" s="22"/>
      <c r="E21" s="1"/>
      <c r="F21" s="1"/>
      <c r="G21" s="22"/>
      <c r="H21" s="1"/>
      <c r="I21" s="1"/>
      <c r="J21" s="1"/>
      <c r="K21" s="1"/>
      <c r="L21" s="1"/>
    </row>
    <row r="22" customFormat="false" ht="49.5" hidden="false" customHeight="true" outlineLevel="0" collapsed="false">
      <c r="B22" s="40" t="s">
        <v>40</v>
      </c>
      <c r="C22" s="40"/>
      <c r="D22" s="40"/>
      <c r="E22" s="41" t="s">
        <v>41</v>
      </c>
      <c r="F22" s="41"/>
      <c r="G22" s="41"/>
      <c r="H22" s="41"/>
      <c r="I22" s="41"/>
      <c r="J22" s="42" t="s">
        <v>42</v>
      </c>
      <c r="K22" s="1"/>
      <c r="L22" s="1"/>
      <c r="M22" s="43"/>
    </row>
    <row r="23" customFormat="false" ht="19.5" hidden="false" customHeight="true" outlineLevel="0" collapsed="false">
      <c r="B23" s="40"/>
      <c r="C23" s="40"/>
      <c r="D23" s="40"/>
      <c r="E23" s="40" t="s">
        <v>43</v>
      </c>
      <c r="F23" s="40" t="s">
        <v>44</v>
      </c>
      <c r="G23" s="40" t="s">
        <v>45</v>
      </c>
      <c r="H23" s="40" t="s">
        <v>46</v>
      </c>
      <c r="I23" s="40" t="s">
        <v>47</v>
      </c>
      <c r="J23" s="42"/>
      <c r="K23" s="1"/>
      <c r="L23" s="1"/>
    </row>
    <row r="24" customFormat="false" ht="19.5" hidden="false" customHeight="true" outlineLevel="0" collapsed="false">
      <c r="B24" s="44" t="s">
        <v>48</v>
      </c>
      <c r="C24" s="44" t="s">
        <v>49</v>
      </c>
      <c r="D24" s="44"/>
      <c r="E24" s="45"/>
      <c r="F24" s="46" t="n">
        <f aca="false">E24</f>
        <v>0</v>
      </c>
      <c r="G24" s="46" t="n">
        <f aca="false">F24</f>
        <v>0</v>
      </c>
      <c r="H24" s="46" t="n">
        <f aca="false">G24</f>
        <v>0</v>
      </c>
      <c r="I24" s="46" t="n">
        <f aca="false">H24</f>
        <v>0</v>
      </c>
      <c r="J24" s="47" t="n">
        <v>0.04</v>
      </c>
      <c r="K24" s="1"/>
      <c r="L24" s="1"/>
    </row>
    <row r="25" customFormat="false" ht="19.5" hidden="false" customHeight="true" outlineLevel="0" collapsed="false">
      <c r="B25" s="44" t="s">
        <v>50</v>
      </c>
      <c r="C25" s="44" t="s">
        <v>51</v>
      </c>
      <c r="D25" s="44"/>
      <c r="E25" s="45"/>
      <c r="F25" s="46" t="n">
        <f aca="false">E25</f>
        <v>0</v>
      </c>
      <c r="G25" s="46" t="n">
        <f aca="false">F25</f>
        <v>0</v>
      </c>
      <c r="H25" s="46" t="n">
        <f aca="false">G25</f>
        <v>0</v>
      </c>
      <c r="I25" s="46" t="n">
        <f aca="false">H25</f>
        <v>0</v>
      </c>
      <c r="J25" s="47" t="n">
        <v>0.0123</v>
      </c>
      <c r="K25" s="1"/>
      <c r="L25" s="1"/>
    </row>
    <row r="26" customFormat="false" ht="19.5" hidden="false" customHeight="true" outlineLevel="0" collapsed="false">
      <c r="B26" s="44" t="s">
        <v>52</v>
      </c>
      <c r="C26" s="44" t="s">
        <v>53</v>
      </c>
      <c r="D26" s="44"/>
      <c r="E26" s="45"/>
      <c r="F26" s="46" t="n">
        <f aca="false">E26</f>
        <v>0</v>
      </c>
      <c r="G26" s="46" t="n">
        <f aca="false">F26</f>
        <v>0</v>
      </c>
      <c r="H26" s="46" t="n">
        <f aca="false">G26</f>
        <v>0</v>
      </c>
      <c r="I26" s="46" t="n">
        <f aca="false">H26</f>
        <v>0</v>
      </c>
      <c r="J26" s="47" t="n">
        <v>0.008</v>
      </c>
      <c r="K26" s="22"/>
      <c r="L26" s="22"/>
    </row>
    <row r="27" customFormat="false" ht="19.5" hidden="false" customHeight="true" outlineLevel="0" collapsed="false">
      <c r="B27" s="44" t="s">
        <v>54</v>
      </c>
      <c r="C27" s="44" t="s">
        <v>55</v>
      </c>
      <c r="D27" s="44"/>
      <c r="E27" s="45"/>
      <c r="F27" s="46" t="n">
        <f aca="false">E27</f>
        <v>0</v>
      </c>
      <c r="G27" s="46" t="n">
        <f aca="false">F27</f>
        <v>0</v>
      </c>
      <c r="H27" s="46" t="n">
        <f aca="false">G27</f>
        <v>0</v>
      </c>
      <c r="I27" s="46" t="n">
        <f aca="false">H27</f>
        <v>0</v>
      </c>
      <c r="J27" s="47" t="n">
        <v>0.0127</v>
      </c>
      <c r="K27" s="1"/>
      <c r="L27" s="1"/>
    </row>
    <row r="28" customFormat="false" ht="19.5" hidden="false" customHeight="true" outlineLevel="0" collapsed="false">
      <c r="B28" s="44" t="s">
        <v>56</v>
      </c>
      <c r="C28" s="44" t="s">
        <v>57</v>
      </c>
      <c r="D28" s="44"/>
      <c r="E28" s="45"/>
      <c r="F28" s="46" t="n">
        <f aca="false">E28</f>
        <v>0</v>
      </c>
      <c r="G28" s="46" t="n">
        <f aca="false">F28</f>
        <v>0</v>
      </c>
      <c r="H28" s="46" t="n">
        <f aca="false">G28</f>
        <v>0</v>
      </c>
      <c r="I28" s="46" t="n">
        <f aca="false">H28</f>
        <v>0</v>
      </c>
      <c r="J28" s="47" t="n">
        <v>0.074</v>
      </c>
      <c r="K28" s="1"/>
      <c r="L28" s="1"/>
    </row>
    <row r="29" customFormat="false" ht="19.5" hidden="false" customHeight="true" outlineLevel="0" collapsed="false">
      <c r="B29" s="44" t="s">
        <v>58</v>
      </c>
      <c r="C29" s="44" t="s">
        <v>59</v>
      </c>
      <c r="D29" s="44"/>
      <c r="E29" s="46" t="n">
        <v>0.0065</v>
      </c>
      <c r="F29" s="46" t="n">
        <f aca="false">E29</f>
        <v>0.0065</v>
      </c>
      <c r="G29" s="46" t="n">
        <f aca="false">F29</f>
        <v>0.0065</v>
      </c>
      <c r="H29" s="46" t="n">
        <f aca="false">G29</f>
        <v>0.0065</v>
      </c>
      <c r="I29" s="46" t="n">
        <f aca="false">H29</f>
        <v>0.0065</v>
      </c>
      <c r="J29" s="48" t="s">
        <v>60</v>
      </c>
      <c r="K29" s="22"/>
      <c r="L29" s="22"/>
    </row>
    <row r="30" customFormat="false" ht="19.5" hidden="false" customHeight="true" outlineLevel="0" collapsed="false">
      <c r="B30" s="44"/>
      <c r="C30" s="44" t="s">
        <v>61</v>
      </c>
      <c r="D30" s="44"/>
      <c r="E30" s="46" t="n">
        <v>0.03</v>
      </c>
      <c r="F30" s="46" t="n">
        <f aca="false">E30</f>
        <v>0.03</v>
      </c>
      <c r="G30" s="46" t="n">
        <f aca="false">F30</f>
        <v>0.03</v>
      </c>
      <c r="H30" s="46" t="n">
        <f aca="false">G30</f>
        <v>0.03</v>
      </c>
      <c r="I30" s="46" t="n">
        <f aca="false">H30</f>
        <v>0.03</v>
      </c>
      <c r="J30" s="48" t="s">
        <v>60</v>
      </c>
      <c r="K30" s="22"/>
      <c r="L30" s="22"/>
    </row>
    <row r="31" customFormat="false" ht="19.5" hidden="false" customHeight="true" outlineLevel="0" collapsed="false">
      <c r="B31" s="44"/>
      <c r="C31" s="44" t="s">
        <v>62</v>
      </c>
      <c r="D31" s="44"/>
      <c r="E31" s="46" t="n">
        <v>0.05</v>
      </c>
      <c r="F31" s="46" t="n">
        <v>0.04</v>
      </c>
      <c r="G31" s="46" t="n">
        <v>0.03</v>
      </c>
      <c r="H31" s="46" t="n">
        <v>0.025</v>
      </c>
      <c r="I31" s="46" t="n">
        <v>0.02</v>
      </c>
      <c r="J31" s="48" t="s">
        <v>60</v>
      </c>
      <c r="K31" s="22"/>
      <c r="L31" s="22"/>
    </row>
    <row r="32" customFormat="false" ht="19.5" hidden="false" customHeight="true" outlineLevel="0" collapsed="false">
      <c r="B32" s="44"/>
      <c r="C32" s="44" t="s">
        <v>63</v>
      </c>
      <c r="D32" s="44"/>
      <c r="E32" s="46" t="n">
        <v>0</v>
      </c>
      <c r="F32" s="46" t="n">
        <f aca="false">E32</f>
        <v>0</v>
      </c>
      <c r="G32" s="46" t="n">
        <f aca="false">F32</f>
        <v>0</v>
      </c>
      <c r="H32" s="46" t="n">
        <f aca="false">G32</f>
        <v>0</v>
      </c>
      <c r="I32" s="46" t="n">
        <f aca="false">H32</f>
        <v>0</v>
      </c>
      <c r="J32" s="49" t="s">
        <v>60</v>
      </c>
      <c r="K32" s="22"/>
      <c r="L32" s="22"/>
    </row>
    <row r="33" customFormat="false" ht="19.5" hidden="false" customHeight="true" outlineLevel="0" collapsed="false">
      <c r="B33" s="50" t="s">
        <v>64</v>
      </c>
      <c r="C33" s="50"/>
      <c r="D33" s="50"/>
      <c r="E33" s="51" t="n">
        <f aca="false">(((1+E26+E24+E27)*(1+E25)*(1+E28))/(1-(E29+E30+E31+E32))-1)</f>
        <v>0.0946907498631637</v>
      </c>
      <c r="F33" s="51" t="n">
        <f aca="false">(((1+F26+F24+F27)*(1+F25)*(1+F28))/(1-(F29+F30+F31+F32))-1)</f>
        <v>0.0828370330265296</v>
      </c>
      <c r="G33" s="51" t="n">
        <f aca="false">(((1+G26+G24+G27)*(1+G25)*(1+G28))/(1-(G29+G30+G31+G32))-1)</f>
        <v>0.0712372790573113</v>
      </c>
      <c r="H33" s="51" t="n">
        <f aca="false">(((1+H26+H24+H27)*(1+H25)*(1+H28))/(1-(H29+H30+H31+H32))-1)</f>
        <v>0.0655301012253595</v>
      </c>
      <c r="I33" s="51" t="n">
        <f aca="false">(((1+I26+I24+I27)*(1+I25)*(1+I28))/(1-(I29+I30+I31+I32))-1)</f>
        <v>0.0598834128245893</v>
      </c>
      <c r="J33" s="48" t="s">
        <v>60</v>
      </c>
    </row>
    <row r="34" customFormat="false" ht="19.5" hidden="false" customHeight="true" outlineLevel="0" collapsed="false">
      <c r="B34" s="52" t="s">
        <v>65</v>
      </c>
      <c r="C34" s="52"/>
      <c r="D34" s="52"/>
      <c r="E34" s="53" t="n">
        <f aca="false">ROUND(E33,4)</f>
        <v>0.0947</v>
      </c>
      <c r="F34" s="53" t="n">
        <f aca="false">ROUND(F33,4)</f>
        <v>0.0828</v>
      </c>
      <c r="G34" s="53" t="n">
        <f aca="false">ROUND(G33,4)</f>
        <v>0.0712</v>
      </c>
      <c r="H34" s="53" t="n">
        <f aca="false">ROUND(H33,4)</f>
        <v>0.0655</v>
      </c>
      <c r="I34" s="53" t="n">
        <f aca="false">ROUND(I33,4)</f>
        <v>0.0599</v>
      </c>
    </row>
    <row r="35" customFormat="false" ht="19.5" hidden="false" customHeight="true" outlineLevel="0" collapsed="false">
      <c r="B35" s="22"/>
      <c r="C35" s="22"/>
      <c r="D35" s="22"/>
      <c r="E35" s="22"/>
      <c r="F35" s="1"/>
      <c r="G35" s="1"/>
    </row>
    <row r="36" customFormat="false" ht="49.5" hidden="false" customHeight="true" outlineLevel="0" collapsed="false">
      <c r="B36" s="40" t="s">
        <v>66</v>
      </c>
      <c r="C36" s="40"/>
      <c r="D36" s="40"/>
      <c r="E36" s="41" t="s">
        <v>41</v>
      </c>
      <c r="F36" s="41"/>
      <c r="G36" s="41"/>
      <c r="H36" s="41"/>
      <c r="I36" s="41"/>
      <c r="J36" s="42" t="s">
        <v>42</v>
      </c>
    </row>
    <row r="37" customFormat="false" ht="19.5" hidden="false" customHeight="true" outlineLevel="0" collapsed="false">
      <c r="B37" s="40"/>
      <c r="C37" s="40"/>
      <c r="D37" s="40"/>
      <c r="E37" s="40" t="s">
        <v>43</v>
      </c>
      <c r="F37" s="40" t="s">
        <v>44</v>
      </c>
      <c r="G37" s="40" t="s">
        <v>45</v>
      </c>
      <c r="H37" s="40" t="s">
        <v>46</v>
      </c>
      <c r="I37" s="40" t="s">
        <v>47</v>
      </c>
      <c r="J37" s="42"/>
    </row>
    <row r="38" customFormat="false" ht="19.5" hidden="false" customHeight="true" outlineLevel="0" collapsed="false">
      <c r="B38" s="44" t="s">
        <v>48</v>
      </c>
      <c r="C38" s="44" t="s">
        <v>49</v>
      </c>
      <c r="D38" s="44"/>
      <c r="E38" s="45"/>
      <c r="F38" s="46" t="n">
        <f aca="false">E38</f>
        <v>0</v>
      </c>
      <c r="G38" s="46" t="n">
        <f aca="false">F38</f>
        <v>0</v>
      </c>
      <c r="H38" s="46" t="n">
        <f aca="false">G38</f>
        <v>0</v>
      </c>
      <c r="I38" s="46" t="n">
        <f aca="false">H38</f>
        <v>0</v>
      </c>
      <c r="J38" s="47" t="n">
        <v>0.0345</v>
      </c>
    </row>
    <row r="39" customFormat="false" ht="19.5" hidden="false" customHeight="true" outlineLevel="0" collapsed="false">
      <c r="B39" s="44" t="s">
        <v>50</v>
      </c>
      <c r="C39" s="44" t="s">
        <v>51</v>
      </c>
      <c r="D39" s="44"/>
      <c r="E39" s="45"/>
      <c r="F39" s="46" t="n">
        <f aca="false">E39</f>
        <v>0</v>
      </c>
      <c r="G39" s="46" t="n">
        <f aca="false">F39</f>
        <v>0</v>
      </c>
      <c r="H39" s="46" t="n">
        <f aca="false">G39</f>
        <v>0</v>
      </c>
      <c r="I39" s="46" t="n">
        <f aca="false">H39</f>
        <v>0</v>
      </c>
      <c r="J39" s="47" t="n">
        <v>0.0085</v>
      </c>
    </row>
    <row r="40" customFormat="false" ht="19.5" hidden="false" customHeight="true" outlineLevel="0" collapsed="false">
      <c r="B40" s="44" t="s">
        <v>52</v>
      </c>
      <c r="C40" s="44" t="s">
        <v>53</v>
      </c>
      <c r="D40" s="44"/>
      <c r="E40" s="45"/>
      <c r="F40" s="46" t="n">
        <f aca="false">E40</f>
        <v>0</v>
      </c>
      <c r="G40" s="46" t="n">
        <f aca="false">F40</f>
        <v>0</v>
      </c>
      <c r="H40" s="46" t="n">
        <f aca="false">G40</f>
        <v>0</v>
      </c>
      <c r="I40" s="46" t="n">
        <f aca="false">H40</f>
        <v>0</v>
      </c>
      <c r="J40" s="47" t="n">
        <v>0.0048</v>
      </c>
    </row>
    <row r="41" customFormat="false" ht="19.5" hidden="false" customHeight="true" outlineLevel="0" collapsed="false">
      <c r="B41" s="44" t="s">
        <v>54</v>
      </c>
      <c r="C41" s="44" t="s">
        <v>55</v>
      </c>
      <c r="D41" s="44"/>
      <c r="E41" s="45"/>
      <c r="F41" s="46" t="n">
        <f aca="false">E41</f>
        <v>0</v>
      </c>
      <c r="G41" s="46" t="n">
        <f aca="false">F41</f>
        <v>0</v>
      </c>
      <c r="H41" s="46" t="n">
        <f aca="false">G41</f>
        <v>0</v>
      </c>
      <c r="I41" s="46" t="n">
        <f aca="false">H41</f>
        <v>0</v>
      </c>
      <c r="J41" s="47" t="n">
        <v>0.0085</v>
      </c>
    </row>
    <row r="42" customFormat="false" ht="19.5" hidden="false" customHeight="true" outlineLevel="0" collapsed="false">
      <c r="B42" s="44" t="s">
        <v>56</v>
      </c>
      <c r="C42" s="44" t="s">
        <v>57</v>
      </c>
      <c r="D42" s="44"/>
      <c r="E42" s="45"/>
      <c r="F42" s="46" t="n">
        <f aca="false">E42</f>
        <v>0</v>
      </c>
      <c r="G42" s="46" t="n">
        <f aca="false">F42</f>
        <v>0</v>
      </c>
      <c r="H42" s="46" t="n">
        <f aca="false">G42</f>
        <v>0</v>
      </c>
      <c r="I42" s="46" t="n">
        <f aca="false">H42</f>
        <v>0</v>
      </c>
      <c r="J42" s="47" t="n">
        <v>0.0511</v>
      </c>
    </row>
    <row r="43" customFormat="false" ht="19.5" hidden="false" customHeight="true" outlineLevel="0" collapsed="false">
      <c r="B43" s="44" t="s">
        <v>58</v>
      </c>
      <c r="C43" s="44" t="s">
        <v>59</v>
      </c>
      <c r="D43" s="44"/>
      <c r="E43" s="46" t="n">
        <v>0.0065</v>
      </c>
      <c r="F43" s="46" t="n">
        <f aca="false">E43</f>
        <v>0.0065</v>
      </c>
      <c r="G43" s="46" t="n">
        <f aca="false">F43</f>
        <v>0.0065</v>
      </c>
      <c r="H43" s="46" t="n">
        <f aca="false">G43</f>
        <v>0.0065</v>
      </c>
      <c r="I43" s="46" t="n">
        <f aca="false">H43</f>
        <v>0.0065</v>
      </c>
      <c r="J43" s="48" t="s">
        <v>60</v>
      </c>
    </row>
    <row r="44" customFormat="false" ht="19.5" hidden="false" customHeight="true" outlineLevel="0" collapsed="false">
      <c r="B44" s="44"/>
      <c r="C44" s="44" t="s">
        <v>61</v>
      </c>
      <c r="D44" s="44"/>
      <c r="E44" s="46" t="n">
        <v>0.03</v>
      </c>
      <c r="F44" s="46" t="n">
        <f aca="false">E44</f>
        <v>0.03</v>
      </c>
      <c r="G44" s="46" t="n">
        <f aca="false">F44</f>
        <v>0.03</v>
      </c>
      <c r="H44" s="46" t="n">
        <f aca="false">G44</f>
        <v>0.03</v>
      </c>
      <c r="I44" s="46" t="n">
        <f aca="false">H44</f>
        <v>0.03</v>
      </c>
      <c r="J44" s="48" t="s">
        <v>60</v>
      </c>
    </row>
    <row r="45" customFormat="false" ht="19.5" hidden="false" customHeight="true" outlineLevel="0" collapsed="false">
      <c r="B45" s="44"/>
      <c r="C45" s="44" t="s">
        <v>62</v>
      </c>
      <c r="D45" s="44"/>
      <c r="E45" s="46" t="n">
        <v>0</v>
      </c>
      <c r="F45" s="46" t="n">
        <v>0</v>
      </c>
      <c r="G45" s="46" t="n">
        <v>0</v>
      </c>
      <c r="H45" s="46" t="n">
        <v>0</v>
      </c>
      <c r="I45" s="46" t="n">
        <v>0</v>
      </c>
      <c r="J45" s="48" t="s">
        <v>60</v>
      </c>
    </row>
    <row r="46" customFormat="false" ht="19.5" hidden="false" customHeight="true" outlineLevel="0" collapsed="false">
      <c r="B46" s="44"/>
      <c r="C46" s="44" t="s">
        <v>63</v>
      </c>
      <c r="D46" s="44"/>
      <c r="E46" s="46" t="n">
        <v>0</v>
      </c>
      <c r="F46" s="46" t="n">
        <f aca="false">E46</f>
        <v>0</v>
      </c>
      <c r="G46" s="46" t="n">
        <f aca="false">F46</f>
        <v>0</v>
      </c>
      <c r="H46" s="46" t="n">
        <f aca="false">G46</f>
        <v>0</v>
      </c>
      <c r="I46" s="46" t="n">
        <f aca="false">H46</f>
        <v>0</v>
      </c>
      <c r="J46" s="48" t="s">
        <v>60</v>
      </c>
    </row>
    <row r="47" customFormat="false" ht="19.5" hidden="false" customHeight="true" outlineLevel="0" collapsed="false">
      <c r="B47" s="50" t="s">
        <v>64</v>
      </c>
      <c r="C47" s="50"/>
      <c r="D47" s="50"/>
      <c r="E47" s="51" t="n">
        <f aca="false">(((1+E40+E38+E41)*(1+E39)*(1+E42))/(1-(E43+E44+E45+E46))-1)</f>
        <v>0.0378827192527245</v>
      </c>
      <c r="F47" s="51" t="n">
        <f aca="false">(((1+F40+F38+F41)*(1+F39)*(1+F42))/(1-(F43+F44+F45+F46))-1)</f>
        <v>0.0378827192527245</v>
      </c>
      <c r="G47" s="51" t="n">
        <f aca="false">(((1+G40+G38+G41)*(1+G39)*(1+G42))/(1-(G43+G44+G45+G46))-1)</f>
        <v>0.0378827192527245</v>
      </c>
      <c r="H47" s="51" t="n">
        <f aca="false">(((1+H40+H38+H41)*(1+H39)*(1+H42))/(1-(H43+H44+H45+H46))-1)</f>
        <v>0.0378827192527245</v>
      </c>
      <c r="I47" s="51" t="n">
        <f aca="false">(((1+I40+I38+I41)*(1+I39)*(1+I42))/(1-(I43+I44+I45+I46))-1)</f>
        <v>0.0378827192527245</v>
      </c>
      <c r="J47" s="48" t="s">
        <v>60</v>
      </c>
    </row>
    <row r="48" customFormat="false" ht="19.5" hidden="false" customHeight="true" outlineLevel="0" collapsed="false">
      <c r="B48" s="54" t="s">
        <v>65</v>
      </c>
      <c r="C48" s="54"/>
      <c r="D48" s="54"/>
      <c r="E48" s="55" t="n">
        <f aca="false">ROUND(E47,4)</f>
        <v>0.0379</v>
      </c>
      <c r="F48" s="55" t="n">
        <f aca="false">ROUND(F47,4)</f>
        <v>0.0379</v>
      </c>
      <c r="G48" s="55" t="n">
        <f aca="false">ROUND(G47,4)</f>
        <v>0.0379</v>
      </c>
      <c r="H48" s="55" t="n">
        <f aca="false">ROUND(H47,4)</f>
        <v>0.0379</v>
      </c>
      <c r="I48" s="55" t="n">
        <f aca="false">ROUND(I47,4)</f>
        <v>0.0379</v>
      </c>
    </row>
    <row r="49" customFormat="false" ht="19.5" hidden="false" customHeight="true" outlineLevel="0" collapsed="false">
      <c r="B49" s="22"/>
      <c r="C49" s="56"/>
      <c r="D49" s="56"/>
      <c r="E49" s="56"/>
      <c r="F49" s="56"/>
      <c r="G49" s="57"/>
    </row>
    <row r="50" customFormat="false" ht="21" hidden="false" customHeight="true" outlineLevel="0" collapsed="false">
      <c r="B50" s="58" t="s">
        <v>67</v>
      </c>
      <c r="C50" s="58"/>
      <c r="D50" s="58"/>
      <c r="E50" s="58"/>
      <c r="F50" s="58"/>
      <c r="G50" s="58"/>
      <c r="H50" s="58"/>
      <c r="I50" s="58"/>
      <c r="J50" s="58"/>
    </row>
    <row r="51" customFormat="false" ht="18" hidden="false" customHeight="true" outlineLevel="0" collapsed="false">
      <c r="B51" s="59" t="s">
        <v>68</v>
      </c>
      <c r="C51" s="59"/>
      <c r="D51" s="59"/>
      <c r="E51" s="59"/>
      <c r="F51" s="59"/>
      <c r="G51" s="59"/>
      <c r="H51" s="59"/>
      <c r="I51" s="59"/>
      <c r="J51" s="59"/>
    </row>
    <row r="52" customFormat="false" ht="18.75" hidden="false" customHeight="true" outlineLevel="0" collapsed="false">
      <c r="B52" s="59" t="s">
        <v>69</v>
      </c>
      <c r="C52" s="59"/>
      <c r="D52" s="59"/>
      <c r="E52" s="59"/>
      <c r="F52" s="59"/>
      <c r="G52" s="59"/>
      <c r="H52" s="59"/>
      <c r="I52" s="59"/>
      <c r="J52" s="59"/>
    </row>
    <row r="53" customFormat="false" ht="16.5" hidden="false" customHeight="true" outlineLevel="0" collapsed="false">
      <c r="B53" s="59" t="s">
        <v>70</v>
      </c>
      <c r="C53" s="59"/>
      <c r="D53" s="59"/>
      <c r="E53" s="59"/>
      <c r="F53" s="59"/>
      <c r="G53" s="59"/>
      <c r="H53" s="59"/>
      <c r="I53" s="59"/>
      <c r="J53" s="59"/>
    </row>
    <row r="54" customFormat="false" ht="69.75" hidden="false" customHeight="true" outlineLevel="0" collapsed="false">
      <c r="B54" s="59" t="s">
        <v>71</v>
      </c>
      <c r="C54" s="59"/>
      <c r="D54" s="59"/>
      <c r="E54" s="59"/>
      <c r="F54" s="59"/>
      <c r="G54" s="59"/>
      <c r="H54" s="59"/>
      <c r="I54" s="59"/>
      <c r="J54" s="59"/>
    </row>
    <row r="55" customFormat="false" ht="23.25" hidden="false" customHeight="true" outlineLevel="0" collapsed="false">
      <c r="B55" s="60" t="s">
        <v>72</v>
      </c>
      <c r="C55" s="60"/>
      <c r="D55" s="60"/>
      <c r="E55" s="60"/>
      <c r="F55" s="60"/>
      <c r="G55" s="60"/>
      <c r="H55" s="60"/>
      <c r="I55" s="60"/>
      <c r="J55" s="60"/>
    </row>
    <row r="56" customFormat="false" ht="31.5" hidden="false" customHeight="true" outlineLevel="0" collapsed="false">
      <c r="B56" s="59" t="s">
        <v>73</v>
      </c>
      <c r="C56" s="59"/>
      <c r="D56" s="59"/>
      <c r="E56" s="59"/>
      <c r="F56" s="59"/>
      <c r="G56" s="59"/>
      <c r="H56" s="59"/>
      <c r="I56" s="59"/>
      <c r="J56" s="59"/>
    </row>
    <row r="57" customFormat="false" ht="19.5" hidden="false" customHeight="true" outlineLevel="0" collapsed="false">
      <c r="B57" s="59" t="s">
        <v>74</v>
      </c>
      <c r="C57" s="59"/>
      <c r="D57" s="59"/>
      <c r="E57" s="59"/>
      <c r="F57" s="59"/>
      <c r="G57" s="59"/>
      <c r="H57" s="59"/>
      <c r="I57" s="59"/>
      <c r="J57" s="59"/>
    </row>
    <row r="58" customFormat="false" ht="45" hidden="false" customHeight="true" outlineLevel="0" collapsed="false">
      <c r="B58" s="61" t="s">
        <v>75</v>
      </c>
      <c r="C58" s="61"/>
      <c r="D58" s="61"/>
      <c r="E58" s="61"/>
      <c r="F58" s="61"/>
      <c r="G58" s="61"/>
      <c r="H58" s="61"/>
      <c r="I58" s="61"/>
      <c r="J58" s="61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1" activeCellId="0" sqref="L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9.38"/>
    <col collapsed="false" customWidth="true" hidden="false" outlineLevel="0" max="3" min="3" style="1" width="15.62"/>
    <col collapsed="false" customWidth="true" hidden="false" outlineLevel="0" max="4" min="4" style="1" width="9.87"/>
    <col collapsed="false" customWidth="true" hidden="true" outlineLevel="0" max="5" min="5" style="1" width="9.38"/>
    <col collapsed="false" customWidth="true" hidden="false" outlineLevel="0" max="6" min="6" style="1" width="10.26"/>
    <col collapsed="false" customWidth="true" hidden="false" outlineLevel="0" max="7" min="7" style="1" width="20.26"/>
    <col collapsed="false" customWidth="true" hidden="false" outlineLevel="0" max="8" min="8" style="1" width="13.5"/>
    <col collapsed="false" customWidth="true" hidden="false" outlineLevel="0" max="9" min="9" style="1" width="18.63"/>
    <col collapsed="false" customWidth="true" hidden="false" outlineLevel="0" max="10" min="10" style="1" width="7"/>
    <col collapsed="false" customWidth="true" hidden="false" outlineLevel="0" max="11" min="11" style="1" width="9.62"/>
    <col collapsed="false" customWidth="true" hidden="false" outlineLevel="0" max="12" min="12" style="1" width="24.25"/>
    <col collapsed="false" customWidth="true" hidden="false" outlineLevel="0" max="13" min="13" style="1" width="17"/>
    <col collapsed="false" customWidth="true" hidden="false" outlineLevel="0" max="1013" min="14" style="1" width="10.62"/>
    <col collapsed="false" customWidth="true" hidden="false" outlineLevel="0" max="1016" min="1014" style="0" width="8"/>
    <col collapsed="false" customWidth="true" hidden="false" outlineLevel="0" max="1025" min="101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</row>
    <row r="3" customFormat="false" ht="60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</row>
    <row r="4" customFormat="false" ht="19.5" hidden="false" customHeight="true" outlineLevel="0" collapsed="false">
      <c r="B4" s="6"/>
      <c r="C4" s="6"/>
      <c r="D4" s="6"/>
      <c r="E4" s="6"/>
      <c r="F4" s="6"/>
      <c r="G4" s="6"/>
    </row>
    <row r="5" customFormat="false" ht="24.75" hidden="false" customHeight="true" outlineLevel="0" collapsed="false">
      <c r="B5" s="7" t="s">
        <v>78</v>
      </c>
      <c r="C5" s="7"/>
      <c r="D5" s="7"/>
      <c r="E5" s="7"/>
      <c r="F5" s="7"/>
      <c r="G5" s="7"/>
      <c r="H5" s="7"/>
      <c r="I5" s="7"/>
    </row>
    <row r="6" customFormat="false" ht="19.5" hidden="false" customHeight="true" outlineLevel="0" collapsed="false">
      <c r="B6" s="6"/>
      <c r="C6" s="6"/>
      <c r="D6" s="6"/>
      <c r="E6" s="6"/>
      <c r="F6" s="6"/>
      <c r="G6" s="6"/>
    </row>
    <row r="7" customFormat="false" ht="42" hidden="false" customHeight="true" outlineLevel="0" collapsed="false">
      <c r="B7" s="62" t="s">
        <v>79</v>
      </c>
      <c r="C7" s="62" t="s">
        <v>80</v>
      </c>
      <c r="D7" s="62" t="s">
        <v>81</v>
      </c>
      <c r="E7" s="62" t="s">
        <v>82</v>
      </c>
      <c r="F7" s="62" t="s">
        <v>82</v>
      </c>
      <c r="G7" s="62" t="s">
        <v>83</v>
      </c>
      <c r="H7" s="62" t="s">
        <v>84</v>
      </c>
      <c r="I7" s="62" t="s">
        <v>85</v>
      </c>
    </row>
    <row r="8" customFormat="false" ht="27.75" hidden="false" customHeight="true" outlineLevel="0" collapsed="false">
      <c r="B8" s="63" t="n">
        <v>0.02</v>
      </c>
      <c r="C8" s="64" t="n">
        <v>417250.213523387</v>
      </c>
      <c r="D8" s="63" t="n">
        <f aca="false">'BDI Não Desonerado'!I34</f>
        <v>0.0599</v>
      </c>
      <c r="E8" s="65" t="n">
        <f aca="false">1-($G8/($C8*(1+D8)))</f>
        <v>1</v>
      </c>
      <c r="F8" s="63" t="n">
        <f aca="false">IF(E8&lt;0,0,E8)</f>
        <v>1</v>
      </c>
      <c r="G8" s="66" t="n">
        <f aca="false">$I$8*H8</f>
        <v>0</v>
      </c>
      <c r="H8" s="67" t="n">
        <v>0.356032234518343</v>
      </c>
      <c r="I8" s="68" t="n">
        <f aca="false">Proposta!D15</f>
        <v>0</v>
      </c>
      <c r="K8" s="69"/>
      <c r="L8" s="16"/>
      <c r="M8" s="16"/>
    </row>
    <row r="9" customFormat="false" ht="27.75" hidden="false" customHeight="true" outlineLevel="0" collapsed="false">
      <c r="B9" s="63" t="n">
        <v>0.025</v>
      </c>
      <c r="C9" s="64" t="n">
        <v>164667.282390301</v>
      </c>
      <c r="D9" s="63" t="n">
        <f aca="false">'BDI Não Desonerado'!H34</f>
        <v>0.0655</v>
      </c>
      <c r="E9" s="65" t="n">
        <f aca="false">1-($G9/($C9*(1+D9)))</f>
        <v>1</v>
      </c>
      <c r="F9" s="63" t="n">
        <f aca="false">IF(E9&lt;0,0,E9)</f>
        <v>1</v>
      </c>
      <c r="G9" s="66" t="n">
        <f aca="false">$I$8*H9</f>
        <v>0</v>
      </c>
      <c r="H9" s="67" t="n">
        <v>0.141254880297246</v>
      </c>
      <c r="I9" s="70"/>
      <c r="K9" s="69"/>
      <c r="L9" s="16"/>
      <c r="M9" s="16"/>
    </row>
    <row r="10" customFormat="false" ht="27.75" hidden="false" customHeight="true" outlineLevel="0" collapsed="false">
      <c r="B10" s="63" t="n">
        <v>0.03</v>
      </c>
      <c r="C10" s="64" t="n">
        <v>417571.52351535</v>
      </c>
      <c r="D10" s="63" t="n">
        <f aca="false">'BDI Não Desonerado'!G34</f>
        <v>0.0712</v>
      </c>
      <c r="E10" s="65" t="n">
        <f aca="false">1-($G10/($C10*(1+D10)))</f>
        <v>1</v>
      </c>
      <c r="F10" s="63" t="n">
        <f aca="false">IF(E10&lt;0,0,E10)</f>
        <v>1</v>
      </c>
      <c r="G10" s="66" t="n">
        <f aca="false">$I$8*H10</f>
        <v>0</v>
      </c>
      <c r="H10" s="67" t="n">
        <v>0.360125116454638</v>
      </c>
      <c r="I10" s="70"/>
      <c r="K10" s="69"/>
      <c r="L10" s="16"/>
      <c r="M10" s="16"/>
    </row>
    <row r="11" customFormat="false" ht="27.75" hidden="false" customHeight="true" outlineLevel="0" collapsed="false">
      <c r="B11" s="63" t="n">
        <v>0.04</v>
      </c>
      <c r="C11" s="64" t="n">
        <v>135413.066463587</v>
      </c>
      <c r="D11" s="63" t="n">
        <f aca="false">'BDI Não Desonerado'!F34</f>
        <v>0.0828</v>
      </c>
      <c r="E11" s="65" t="n">
        <f aca="false">1-($G11/($C11*(1+D11)))</f>
        <v>1</v>
      </c>
      <c r="F11" s="63" t="n">
        <f aca="false">IF(E11&lt;0,0,E11)</f>
        <v>1</v>
      </c>
      <c r="G11" s="66" t="n">
        <f aca="false">$I$8*H11</f>
        <v>0</v>
      </c>
      <c r="H11" s="67" t="n">
        <v>0.118041202555364</v>
      </c>
      <c r="I11" s="70"/>
      <c r="K11" s="69"/>
      <c r="L11" s="16"/>
      <c r="M11" s="16"/>
    </row>
    <row r="12" customFormat="false" ht="27.75" hidden="false" customHeight="true" outlineLevel="0" collapsed="false">
      <c r="B12" s="63" t="n">
        <v>0.05</v>
      </c>
      <c r="C12" s="64" t="n">
        <v>27853.4387740414</v>
      </c>
      <c r="D12" s="63" t="n">
        <f aca="false">'BDI Não Desonerado'!E34</f>
        <v>0.0947</v>
      </c>
      <c r="E12" s="65" t="n">
        <f aca="false">1-($G12/($C12*(1+D12)))</f>
        <v>1</v>
      </c>
      <c r="F12" s="63" t="n">
        <f aca="false">IF(E12&lt;0,0,E12)</f>
        <v>1</v>
      </c>
      <c r="G12" s="66" t="n">
        <f aca="false">$I$8*H12</f>
        <v>0</v>
      </c>
      <c r="H12" s="67" t="n">
        <v>0.0245465661744083</v>
      </c>
      <c r="I12" s="70"/>
      <c r="K12" s="69"/>
      <c r="L12" s="16"/>
      <c r="M12" s="16"/>
    </row>
    <row r="13" customFormat="false" ht="19.5" hidden="false" customHeight="true" outlineLevel="0" collapsed="false">
      <c r="L13" s="16"/>
      <c r="M13" s="16"/>
    </row>
    <row r="14" customFormat="false" ht="24.75" hidden="false" customHeight="true" outlineLevel="0" collapsed="false">
      <c r="B14" s="71" t="s">
        <v>72</v>
      </c>
      <c r="C14" s="71"/>
      <c r="D14" s="71"/>
      <c r="E14" s="71"/>
      <c r="F14" s="71"/>
      <c r="G14" s="71"/>
      <c r="H14" s="71"/>
      <c r="I14" s="71"/>
      <c r="L14" s="16"/>
    </row>
    <row r="15" customFormat="false" ht="19.5" hidden="false" customHeight="true" outlineLevel="0" collapsed="false">
      <c r="B15" s="72" t="s">
        <v>86</v>
      </c>
      <c r="C15" s="72"/>
      <c r="D15" s="72"/>
      <c r="E15" s="72"/>
      <c r="F15" s="72"/>
      <c r="G15" s="72"/>
      <c r="H15" s="72"/>
      <c r="I15" s="72"/>
      <c r="L15" s="16"/>
    </row>
    <row r="16" customFormat="false" ht="19.5" hidden="false" customHeight="true" outlineLevel="0" collapsed="false">
      <c r="B16" s="72" t="s">
        <v>87</v>
      </c>
      <c r="C16" s="72"/>
      <c r="D16" s="72"/>
      <c r="E16" s="72"/>
      <c r="F16" s="72"/>
      <c r="G16" s="72"/>
      <c r="H16" s="72"/>
      <c r="I16" s="72"/>
    </row>
    <row r="17" customFormat="false" ht="9.75" hidden="false" customHeight="true" outlineLevel="0" collapsed="false">
      <c r="B17" s="73"/>
      <c r="C17" s="74"/>
      <c r="D17" s="74"/>
      <c r="E17" s="74"/>
      <c r="F17" s="74"/>
      <c r="G17" s="74"/>
      <c r="H17" s="74"/>
      <c r="I17" s="75"/>
    </row>
    <row r="18" customFormat="false" ht="19.5" hidden="false" customHeight="true" outlineLevel="0" collapsed="false">
      <c r="B18" s="72" t="s">
        <v>88</v>
      </c>
      <c r="C18" s="72"/>
      <c r="D18" s="72"/>
      <c r="E18" s="72"/>
      <c r="F18" s="72"/>
      <c r="G18" s="72"/>
      <c r="H18" s="72"/>
      <c r="I18" s="72"/>
    </row>
    <row r="19" customFormat="false" ht="19.5" hidden="false" customHeight="true" outlineLevel="0" collapsed="false">
      <c r="B19" s="72" t="s">
        <v>89</v>
      </c>
      <c r="C19" s="72"/>
      <c r="D19" s="72"/>
      <c r="E19" s="72"/>
      <c r="F19" s="72"/>
      <c r="G19" s="72"/>
      <c r="H19" s="72"/>
      <c r="I19" s="72"/>
    </row>
    <row r="20" customFormat="false" ht="9.75" hidden="false" customHeight="true" outlineLevel="0" collapsed="false">
      <c r="B20" s="73"/>
      <c r="C20" s="74"/>
      <c r="D20" s="74"/>
      <c r="E20" s="74"/>
      <c r="F20" s="74"/>
      <c r="G20" s="74"/>
      <c r="H20" s="74"/>
      <c r="I20" s="75"/>
    </row>
    <row r="21" customFormat="false" ht="19.5" hidden="false" customHeight="true" outlineLevel="0" collapsed="false">
      <c r="B21" s="72" t="s">
        <v>32</v>
      </c>
      <c r="C21" s="72"/>
      <c r="D21" s="72"/>
      <c r="E21" s="72"/>
      <c r="F21" s="72"/>
      <c r="G21" s="72"/>
      <c r="H21" s="72"/>
      <c r="I21" s="72"/>
    </row>
    <row r="22" customFormat="false" ht="19.5" hidden="false" customHeight="true" outlineLevel="0" collapsed="false">
      <c r="B22" s="72" t="s">
        <v>90</v>
      </c>
      <c r="C22" s="72"/>
      <c r="D22" s="72"/>
      <c r="E22" s="72"/>
      <c r="F22" s="72"/>
      <c r="G22" s="72"/>
      <c r="H22" s="72"/>
      <c r="I22" s="72"/>
    </row>
    <row r="23" customFormat="false" ht="19.5" hidden="false" customHeight="true" outlineLevel="0" collapsed="false">
      <c r="B23" s="72" t="s">
        <v>91</v>
      </c>
      <c r="C23" s="72"/>
      <c r="D23" s="72"/>
      <c r="E23" s="72"/>
      <c r="F23" s="72"/>
      <c r="G23" s="72"/>
      <c r="H23" s="72"/>
      <c r="I23" s="72"/>
    </row>
    <row r="24" customFormat="false" ht="19.5" hidden="false" customHeight="true" outlineLevel="0" collapsed="false">
      <c r="B24" s="72" t="s">
        <v>92</v>
      </c>
      <c r="C24" s="72"/>
      <c r="D24" s="72"/>
      <c r="E24" s="72"/>
      <c r="F24" s="72"/>
      <c r="G24" s="72"/>
      <c r="H24" s="72"/>
      <c r="I24" s="72"/>
    </row>
    <row r="25" customFormat="false" ht="9.75" hidden="false" customHeight="true" outlineLevel="0" collapsed="false">
      <c r="B25" s="73"/>
      <c r="C25" s="74"/>
      <c r="D25" s="74"/>
      <c r="E25" s="74"/>
      <c r="F25" s="74"/>
      <c r="G25" s="74"/>
      <c r="H25" s="74"/>
      <c r="I25" s="75"/>
    </row>
    <row r="26" customFormat="false" ht="49.5" hidden="false" customHeight="true" outlineLevel="0" collapsed="false">
      <c r="B26" s="72" t="s">
        <v>93</v>
      </c>
      <c r="C26" s="72"/>
      <c r="D26" s="72"/>
      <c r="E26" s="72"/>
      <c r="F26" s="72"/>
      <c r="G26" s="72"/>
      <c r="H26" s="72"/>
      <c r="I26" s="72"/>
    </row>
    <row r="27" customFormat="false" ht="9.75" hidden="false" customHeight="true" outlineLevel="0" collapsed="false">
      <c r="B27" s="73"/>
      <c r="C27" s="74"/>
      <c r="D27" s="74"/>
      <c r="E27" s="74"/>
      <c r="F27" s="74"/>
      <c r="G27" s="74"/>
      <c r="H27" s="74"/>
      <c r="I27" s="75"/>
    </row>
    <row r="28" customFormat="false" ht="49.5" hidden="false" customHeight="true" outlineLevel="0" collapsed="false">
      <c r="B28" s="76" t="s">
        <v>94</v>
      </c>
      <c r="C28" s="76"/>
      <c r="D28" s="76"/>
      <c r="E28" s="76"/>
      <c r="F28" s="76"/>
      <c r="G28" s="76"/>
      <c r="H28" s="76"/>
      <c r="I28" s="76"/>
    </row>
    <row r="29" customFormat="false" ht="24.75" hidden="false" customHeight="true" outlineLevel="0" collapsed="false">
      <c r="B29" s="77"/>
      <c r="C29" s="77"/>
      <c r="D29" s="77"/>
      <c r="E29" s="77"/>
      <c r="F29" s="77"/>
      <c r="G29" s="77"/>
      <c r="H29" s="77"/>
      <c r="I29" s="77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AKZ65370"/>
  <sheetViews>
    <sheetView showFormulas="false" showGridLines="fals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B28" activeCellId="0" sqref="B2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78" width="33"/>
    <col collapsed="false" customWidth="true" hidden="false" outlineLevel="0" max="4" min="3" style="78" width="12.62"/>
    <col collapsed="false" customWidth="true" hidden="false" outlineLevel="0" max="5" min="5" style="78" width="12.5"/>
    <col collapsed="false" customWidth="true" hidden="false" outlineLevel="0" max="6" min="6" style="78" width="13"/>
    <col collapsed="false" customWidth="true" hidden="false" outlineLevel="0" max="7" min="7" style="78" width="12.25"/>
    <col collapsed="false" customWidth="true" hidden="false" outlineLevel="0" max="8" min="8" style="78" width="13.12"/>
    <col collapsed="false" customWidth="true" hidden="false" outlineLevel="0" max="9" min="9" style="78" width="9.75"/>
    <col collapsed="false" customWidth="true" hidden="false" outlineLevel="0" max="10" min="10" style="78" width="12.62"/>
    <col collapsed="false" customWidth="true" hidden="false" outlineLevel="0" max="11" min="11" style="78" width="13.38"/>
    <col collapsed="false" customWidth="true" hidden="false" outlineLevel="0" max="13" min="12" style="78" width="12.62"/>
    <col collapsed="false" customWidth="true" hidden="false" outlineLevel="0" max="14" min="14" style="78" width="13"/>
    <col collapsed="false" customWidth="true" hidden="false" outlineLevel="0" max="15" min="15" style="78" width="12.37"/>
    <col collapsed="false" customWidth="true" hidden="false" outlineLevel="0" max="16" min="16" style="78" width="12.76"/>
    <col collapsed="false" customWidth="true" hidden="false" outlineLevel="0" max="17" min="17" style="78" width="18.25"/>
    <col collapsed="false" customWidth="true" hidden="false" outlineLevel="0" max="988" min="18" style="78" width="10.62"/>
    <col collapsed="false" customWidth="true" hidden="false" outlineLevel="0" max="1006" min="989" style="0" width="10.62"/>
    <col collapsed="false" customWidth="true" hidden="false" outlineLevel="0" max="1024" min="100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9.75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="79" customFormat="true" ht="19.5" hidden="false" customHeight="true" outlineLevel="0" collapsed="false">
      <c r="B4" s="80"/>
      <c r="C4" s="80"/>
      <c r="D4" s="80"/>
      <c r="E4" s="80"/>
      <c r="F4" s="80"/>
      <c r="G4" s="80"/>
      <c r="H4" s="80"/>
      <c r="I4" s="80"/>
      <c r="J4" s="81"/>
      <c r="K4" s="81"/>
      <c r="L4" s="81"/>
      <c r="M4" s="57"/>
      <c r="AKW4" s="82"/>
      <c r="AKX4" s="82"/>
      <c r="AKY4" s="82"/>
      <c r="AKZ4" s="82"/>
    </row>
    <row r="5" customFormat="false" ht="24.75" hidden="false" customHeight="true" outlineLevel="0" collapsed="false">
      <c r="B5" s="7" t="s">
        <v>95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AKW5" s="82"/>
      <c r="AKX5" s="82"/>
      <c r="AKY5" s="82"/>
      <c r="AKZ5" s="82"/>
    </row>
    <row r="6" customFormat="false" ht="19.5" hidden="false" customHeight="true" outlineLevel="0" collapsed="false"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AKW6" s="82"/>
      <c r="AKX6" s="82"/>
      <c r="AKY6" s="82"/>
      <c r="AKZ6" s="82"/>
    </row>
    <row r="7" customFormat="false" ht="59.25" hidden="false" customHeight="true" outlineLevel="0" collapsed="false">
      <c r="B7" s="84" t="s">
        <v>96</v>
      </c>
      <c r="C7" s="84" t="s">
        <v>97</v>
      </c>
      <c r="D7" s="84" t="s">
        <v>98</v>
      </c>
      <c r="E7" s="84" t="s">
        <v>99</v>
      </c>
      <c r="F7" s="84" t="s">
        <v>100</v>
      </c>
      <c r="G7" s="84" t="s">
        <v>101</v>
      </c>
      <c r="H7" s="84" t="s">
        <v>102</v>
      </c>
      <c r="I7" s="85"/>
      <c r="J7" s="86"/>
      <c r="K7" s="87"/>
      <c r="L7" s="87"/>
      <c r="M7" s="87"/>
      <c r="N7" s="87"/>
      <c r="O7" s="87"/>
      <c r="P7" s="87"/>
      <c r="AKW7" s="82"/>
      <c r="AKX7" s="82"/>
      <c r="AKY7" s="82"/>
      <c r="AKZ7" s="82"/>
    </row>
    <row r="8" customFormat="false" ht="38.25" hidden="false" customHeight="true" outlineLevel="0" collapsed="false">
      <c r="B8" s="88" t="s">
        <v>103</v>
      </c>
      <c r="C8" s="89" t="n">
        <f aca="false">D8/12</f>
        <v>0</v>
      </c>
      <c r="D8" s="89" t="n">
        <f aca="false">((J25*12)+(K25*4)+(L25*2)+M25)+((J52*12)+(K52*4)+(L52*2)+M52)</f>
        <v>0</v>
      </c>
      <c r="E8" s="89" t="n">
        <f aca="false">((Proposta!D15/12)*0.75)+(((Proposta!D15/12)*0.25)-C8)</f>
        <v>0</v>
      </c>
      <c r="F8" s="89" t="n">
        <f aca="false">E8*12</f>
        <v>0</v>
      </c>
      <c r="G8" s="89" t="n">
        <f aca="false">C8+E8</f>
        <v>0</v>
      </c>
      <c r="H8" s="89" t="n">
        <f aca="false">D8+F8</f>
        <v>0</v>
      </c>
      <c r="I8" s="90"/>
      <c r="J8" s="91"/>
      <c r="K8" s="92"/>
      <c r="L8" s="92"/>
      <c r="M8" s="92"/>
      <c r="N8" s="92"/>
      <c r="O8" s="92"/>
      <c r="P8" s="92"/>
      <c r="AKW8" s="82"/>
      <c r="AKX8" s="82"/>
      <c r="AKY8" s="82"/>
      <c r="AKZ8" s="82"/>
    </row>
    <row r="9" customFormat="false" ht="19.5" hidden="false" customHeight="true" outlineLevel="0" collapsed="false">
      <c r="B9" s="93"/>
      <c r="C9" s="94"/>
      <c r="D9" s="94"/>
      <c r="E9" s="94"/>
      <c r="F9" s="94"/>
      <c r="G9" s="94"/>
      <c r="H9" s="94"/>
      <c r="I9" s="90"/>
      <c r="J9" s="91"/>
      <c r="K9" s="92"/>
      <c r="L9" s="92"/>
      <c r="M9" s="92"/>
      <c r="N9" s="92"/>
      <c r="O9" s="92"/>
      <c r="P9" s="92"/>
      <c r="AKW9" s="82"/>
      <c r="AKX9" s="82"/>
      <c r="AKY9" s="82"/>
      <c r="AKZ9" s="82"/>
    </row>
    <row r="10" customFormat="false" ht="19.5" hidden="false" customHeight="true" outlineLevel="0" collapsed="false">
      <c r="B10" s="7" t="s">
        <v>104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92"/>
      <c r="O10" s="92"/>
      <c r="P10" s="92"/>
      <c r="AKW10" s="82"/>
      <c r="AKX10" s="82"/>
      <c r="AKY10" s="82"/>
      <c r="AKZ10" s="82"/>
    </row>
    <row r="11" customFormat="false" ht="19.5" hidden="false" customHeight="true" outlineLevel="0" collapsed="false">
      <c r="B11" s="79"/>
      <c r="C11" s="79"/>
      <c r="D11" s="79"/>
      <c r="E11" s="79"/>
      <c r="F11" s="79"/>
      <c r="G11" s="79"/>
      <c r="H11" s="79"/>
      <c r="I11" s="79"/>
      <c r="J11" s="57"/>
      <c r="K11" s="57"/>
      <c r="L11" s="57"/>
      <c r="AKW11" s="82"/>
      <c r="AKX11" s="82"/>
      <c r="AKY11" s="82"/>
      <c r="AKZ11" s="82"/>
    </row>
    <row r="12" s="95" customFormat="true" ht="19.5" hidden="false" customHeight="true" outlineLevel="0" collapsed="false">
      <c r="B12" s="62" t="s">
        <v>105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AKW12" s="86"/>
      <c r="AKX12" s="86"/>
      <c r="AKY12" s="86"/>
      <c r="AKZ12" s="86"/>
    </row>
    <row r="13" customFormat="false" ht="36.75" hidden="false" customHeight="true" outlineLevel="0" collapsed="false">
      <c r="B13" s="96" t="s">
        <v>106</v>
      </c>
      <c r="C13" s="97" t="s">
        <v>107</v>
      </c>
      <c r="D13" s="97"/>
      <c r="E13" s="97"/>
      <c r="F13" s="97"/>
      <c r="G13" s="97" t="s">
        <v>108</v>
      </c>
      <c r="H13" s="98" t="s">
        <v>109</v>
      </c>
      <c r="I13" s="98"/>
      <c r="J13" s="99" t="s">
        <v>110</v>
      </c>
      <c r="K13" s="99"/>
      <c r="L13" s="99"/>
      <c r="M13" s="99"/>
      <c r="P13" s="100"/>
      <c r="Q13" s="101"/>
      <c r="AKW13" s="86"/>
      <c r="AKX13" s="86"/>
      <c r="AKY13" s="86"/>
      <c r="AKZ13" s="86"/>
    </row>
    <row r="14" customFormat="false" ht="19.5" hidden="false" customHeight="true" outlineLevel="0" collapsed="false">
      <c r="B14" s="96"/>
      <c r="C14" s="97" t="s">
        <v>111</v>
      </c>
      <c r="D14" s="97" t="s">
        <v>112</v>
      </c>
      <c r="E14" s="97" t="s">
        <v>113</v>
      </c>
      <c r="F14" s="97" t="s">
        <v>114</v>
      </c>
      <c r="G14" s="97"/>
      <c r="H14" s="98" t="s">
        <v>81</v>
      </c>
      <c r="I14" s="98" t="s">
        <v>82</v>
      </c>
      <c r="J14" s="99" t="s">
        <v>111</v>
      </c>
      <c r="K14" s="99" t="s">
        <v>112</v>
      </c>
      <c r="L14" s="99" t="s">
        <v>113</v>
      </c>
      <c r="M14" s="99" t="s">
        <v>114</v>
      </c>
      <c r="AKW14" s="102"/>
      <c r="AKX14" s="102"/>
      <c r="AKY14" s="102"/>
      <c r="AKZ14" s="102"/>
    </row>
    <row r="15" s="1" customFormat="true" ht="18" hidden="false" customHeight="true" outlineLevel="0" collapsed="false">
      <c r="B15" s="103" t="s">
        <v>115</v>
      </c>
      <c r="C15" s="104" t="n">
        <v>586.084969503517</v>
      </c>
      <c r="D15" s="104" t="n">
        <v>698.158963404221</v>
      </c>
      <c r="E15" s="104" t="n">
        <v>1015.70194612288</v>
      </c>
      <c r="F15" s="104" t="n">
        <v>2083.0609054609</v>
      </c>
      <c r="G15" s="105" t="n">
        <v>0.04</v>
      </c>
      <c r="H15" s="63" t="n">
        <f aca="false">VLOOKUP(G15,Descontos!B$8:D$12,3,)</f>
        <v>0.0828</v>
      </c>
      <c r="I15" s="63" t="n">
        <f aca="false">VLOOKUP(G15,Descontos!B$8:F$12,5,)</f>
        <v>1</v>
      </c>
      <c r="J15" s="64" t="n">
        <f aca="false">C15*(1+$H15)*(1-$I15)</f>
        <v>0</v>
      </c>
      <c r="K15" s="64" t="n">
        <f aca="false">D15*(1+$H15)*(1-$I15)</f>
        <v>0</v>
      </c>
      <c r="L15" s="64" t="n">
        <f aca="false">E15*(1+$H15)*(1-$I15)</f>
        <v>0</v>
      </c>
      <c r="M15" s="64" t="n">
        <f aca="false">F15*(1+$H15)*(1-$I15)</f>
        <v>0</v>
      </c>
      <c r="N15" s="106"/>
    </row>
    <row r="16" s="1" customFormat="true" ht="18" hidden="false" customHeight="true" outlineLevel="0" collapsed="false">
      <c r="B16" s="103" t="s">
        <v>116</v>
      </c>
      <c r="C16" s="104" t="n">
        <v>303.25091457632</v>
      </c>
      <c r="D16" s="104" t="n">
        <v>359.287911526672</v>
      </c>
      <c r="E16" s="104" t="n">
        <v>331.269413051496</v>
      </c>
      <c r="F16" s="104" t="n">
        <v>331.269413051496</v>
      </c>
      <c r="G16" s="105" t="n">
        <v>0.04</v>
      </c>
      <c r="H16" s="63" t="n">
        <f aca="false">VLOOKUP(G16,Descontos!B$8:D$12,3,)</f>
        <v>0.0828</v>
      </c>
      <c r="I16" s="63" t="n">
        <f aca="false">VLOOKUP(G16,Descontos!B$8:F$12,5,)</f>
        <v>1</v>
      </c>
      <c r="J16" s="64" t="n">
        <f aca="false">C16*(1+H16)*(1-I16)</f>
        <v>0</v>
      </c>
      <c r="K16" s="64" t="n">
        <f aca="false">D16*(1+$H16)*(1-$I16)</f>
        <v>0</v>
      </c>
      <c r="L16" s="64" t="n">
        <f aca="false">E16*(1+$H16)*(1-$I16)</f>
        <v>0</v>
      </c>
      <c r="M16" s="64" t="n">
        <f aca="false">F16*(1+$H16)*(1-$I16)</f>
        <v>0</v>
      </c>
      <c r="N16" s="106"/>
    </row>
    <row r="17" customFormat="false" ht="18" hidden="false" customHeight="true" outlineLevel="0" collapsed="false">
      <c r="B17" s="103" t="s">
        <v>117</v>
      </c>
      <c r="C17" s="104" t="n">
        <v>314.091800541232</v>
      </c>
      <c r="D17" s="104" t="n">
        <v>370.128797491584</v>
      </c>
      <c r="E17" s="104" t="n">
        <v>342.110299016408</v>
      </c>
      <c r="F17" s="104" t="n">
        <v>342.110299016408</v>
      </c>
      <c r="G17" s="105" t="n">
        <v>0.04</v>
      </c>
      <c r="H17" s="63" t="n">
        <f aca="false">VLOOKUP(G17,Descontos!B$8:D$12,3,)</f>
        <v>0.0828</v>
      </c>
      <c r="I17" s="63" t="n">
        <f aca="false">VLOOKUP(G17,Descontos!B$8:F$12,5,)</f>
        <v>1</v>
      </c>
      <c r="J17" s="64" t="n">
        <f aca="false">C17*(1+H17)*(1-I17)</f>
        <v>0</v>
      </c>
      <c r="K17" s="64" t="n">
        <f aca="false">D17*(1+$H17)*(1-$I17)</f>
        <v>0</v>
      </c>
      <c r="L17" s="64" t="n">
        <f aca="false">E17*(1+$H17)*(1-$I17)</f>
        <v>0</v>
      </c>
      <c r="M17" s="64" t="n">
        <f aca="false">F17*(1+$H17)*(1-$I17)</f>
        <v>0</v>
      </c>
    </row>
    <row r="18" customFormat="false" ht="18" hidden="false" customHeight="true" outlineLevel="0" collapsed="false">
      <c r="B18" s="103" t="s">
        <v>118</v>
      </c>
      <c r="C18" s="104" t="n">
        <v>314.091800541232</v>
      </c>
      <c r="D18" s="104" t="n">
        <v>370.128797491584</v>
      </c>
      <c r="E18" s="104" t="n">
        <v>342.110299016408</v>
      </c>
      <c r="F18" s="104" t="n">
        <v>342.110299016408</v>
      </c>
      <c r="G18" s="105" t="n">
        <v>0.02</v>
      </c>
      <c r="H18" s="63" t="n">
        <f aca="false">VLOOKUP(G18,Descontos!B$8:D$12,3,)</f>
        <v>0.0599</v>
      </c>
      <c r="I18" s="63" t="n">
        <f aca="false">VLOOKUP(G18,Descontos!B$8:F$12,5,)</f>
        <v>1</v>
      </c>
      <c r="J18" s="64" t="n">
        <f aca="false">C18*(1+H18)*(1-I18)</f>
        <v>0</v>
      </c>
      <c r="K18" s="64" t="n">
        <f aca="false">D18*(1+$H18)*(1-$I18)</f>
        <v>0</v>
      </c>
      <c r="L18" s="64" t="n">
        <f aca="false">E18*(1+$H18)*(1-$I18)</f>
        <v>0</v>
      </c>
      <c r="M18" s="64" t="n">
        <f aca="false">F18*(1+$H18)*(1-$I18)</f>
        <v>0</v>
      </c>
    </row>
    <row r="19" customFormat="false" ht="18" hidden="false" customHeight="true" outlineLevel="0" collapsed="false">
      <c r="B19" s="103" t="s">
        <v>119</v>
      </c>
      <c r="C19" s="104" t="n">
        <v>350.271379488601</v>
      </c>
      <c r="D19" s="104" t="n">
        <v>406.308376438952</v>
      </c>
      <c r="E19" s="104" t="n">
        <v>378.289877963777</v>
      </c>
      <c r="F19" s="104" t="n">
        <v>378.289877963777</v>
      </c>
      <c r="G19" s="105" t="n">
        <v>0.05</v>
      </c>
      <c r="H19" s="63" t="n">
        <f aca="false">VLOOKUP(G19,Descontos!B$8:D$12,3,)</f>
        <v>0.0947</v>
      </c>
      <c r="I19" s="63" t="n">
        <f aca="false">VLOOKUP(G19,Descontos!B$8:F$12,5,)</f>
        <v>1</v>
      </c>
      <c r="J19" s="64" t="n">
        <f aca="false">C19*(1+H19)*(1-I19)</f>
        <v>0</v>
      </c>
      <c r="K19" s="64" t="n">
        <f aca="false">D19*(1+$H19)*(1-$I19)</f>
        <v>0</v>
      </c>
      <c r="L19" s="64" t="n">
        <f aca="false">E19*(1+$H19)*(1-$I19)</f>
        <v>0</v>
      </c>
      <c r="M19" s="64" t="n">
        <f aca="false">F19*(1+$H19)*(1-$I19)</f>
        <v>0</v>
      </c>
    </row>
    <row r="20" customFormat="false" ht="18" hidden="false" customHeight="true" outlineLevel="0" collapsed="false">
      <c r="B20" s="103" t="s">
        <v>120</v>
      </c>
      <c r="C20" s="104" t="n">
        <v>350.271379488601</v>
      </c>
      <c r="D20" s="104" t="n">
        <v>406.308376438952</v>
      </c>
      <c r="E20" s="104" t="n">
        <v>378.289877963777</v>
      </c>
      <c r="F20" s="104" t="n">
        <v>378.289877963777</v>
      </c>
      <c r="G20" s="105" t="n">
        <v>0.03</v>
      </c>
      <c r="H20" s="63" t="n">
        <f aca="false">VLOOKUP(G20,Descontos!B$8:D$12,3,)</f>
        <v>0.0712</v>
      </c>
      <c r="I20" s="63" t="n">
        <f aca="false">VLOOKUP(G20,Descontos!B$8:F$12,5,)</f>
        <v>1</v>
      </c>
      <c r="J20" s="64" t="n">
        <f aca="false">C20*(1+H20)*(1-I20)</f>
        <v>0</v>
      </c>
      <c r="K20" s="64" t="n">
        <f aca="false">D20*(1+$H20)*(1-$I20)</f>
        <v>0</v>
      </c>
      <c r="L20" s="64" t="n">
        <f aca="false">E20*(1+$H20)*(1-$I20)</f>
        <v>0</v>
      </c>
      <c r="M20" s="64" t="n">
        <f aca="false">F20*(1+$H20)*(1-$I20)</f>
        <v>0</v>
      </c>
    </row>
    <row r="21" customFormat="false" ht="18" hidden="false" customHeight="true" outlineLevel="0" collapsed="false">
      <c r="B21" s="103" t="s">
        <v>121</v>
      </c>
      <c r="C21" s="104" t="n">
        <v>443.086137563748</v>
      </c>
      <c r="D21" s="104" t="n">
        <v>517.802133497551</v>
      </c>
      <c r="E21" s="104" t="n">
        <v>480.444135530649</v>
      </c>
      <c r="F21" s="104" t="n">
        <v>480.444135530649</v>
      </c>
      <c r="G21" s="105" t="n">
        <v>0.03</v>
      </c>
      <c r="H21" s="63" t="n">
        <f aca="false">VLOOKUP(G21,Descontos!B$8:D$12,3,)</f>
        <v>0.0712</v>
      </c>
      <c r="I21" s="63" t="n">
        <f aca="false">VLOOKUP(G21,Descontos!B$8:F$12,5,)</f>
        <v>1</v>
      </c>
      <c r="J21" s="64" t="n">
        <f aca="false">C21*(1+H21)*(1-I21)</f>
        <v>0</v>
      </c>
      <c r="K21" s="64" t="n">
        <f aca="false">D21*(1+$H21)*(1-$I21)</f>
        <v>0</v>
      </c>
      <c r="L21" s="64" t="n">
        <f aca="false">E21*(1+$H21)*(1-$I21)</f>
        <v>0</v>
      </c>
      <c r="M21" s="64" t="n">
        <f aca="false">F21*(1+$H21)*(1-$I21)</f>
        <v>0</v>
      </c>
    </row>
    <row r="22" customFormat="false" ht="18" hidden="false" customHeight="true" outlineLevel="0" collapsed="false">
      <c r="B22" s="103" t="s">
        <v>122</v>
      </c>
      <c r="C22" s="104" t="n">
        <v>346.014958435969</v>
      </c>
      <c r="D22" s="104" t="n">
        <v>402.051955386321</v>
      </c>
      <c r="E22" s="104" t="n">
        <v>374.033456911145</v>
      </c>
      <c r="F22" s="104" t="n">
        <v>374.033456911145</v>
      </c>
      <c r="G22" s="105" t="n">
        <v>0.02</v>
      </c>
      <c r="H22" s="63" t="n">
        <f aca="false">VLOOKUP(G22,Descontos!B$8:D$12,3,)</f>
        <v>0.0599</v>
      </c>
      <c r="I22" s="63" t="n">
        <f aca="false">VLOOKUP(G22,Descontos!B$8:F$12,5,)</f>
        <v>1</v>
      </c>
      <c r="J22" s="64" t="n">
        <f aca="false">C22*(1+H22)*(1-I22)</f>
        <v>0</v>
      </c>
      <c r="K22" s="64" t="n">
        <f aca="false">D22*(1+$H22)*(1-$I22)</f>
        <v>0</v>
      </c>
      <c r="L22" s="64" t="n">
        <f aca="false">E22*(1+$H22)*(1-$I22)</f>
        <v>0</v>
      </c>
      <c r="M22" s="64" t="n">
        <f aca="false">F22*(1+$H22)*(1-$I22)</f>
        <v>0</v>
      </c>
    </row>
    <row r="23" customFormat="false" ht="18" hidden="false" customHeight="true" outlineLevel="0" collapsed="false">
      <c r="B23" s="103" t="s">
        <v>123</v>
      </c>
      <c r="C23" s="104" t="n">
        <v>596.702084932169</v>
      </c>
      <c r="D23" s="104" t="n">
        <v>671.418080865972</v>
      </c>
      <c r="E23" s="104" t="n">
        <v>634.060082899071</v>
      </c>
      <c r="F23" s="104" t="n">
        <v>1594.68604223709</v>
      </c>
      <c r="G23" s="105" t="n">
        <v>0.03</v>
      </c>
      <c r="H23" s="63" t="n">
        <f aca="false">VLOOKUP(G23,Descontos!B$8:D$12,3,)</f>
        <v>0.0712</v>
      </c>
      <c r="I23" s="63" t="n">
        <f aca="false">VLOOKUP(G23,Descontos!B$8:F$12,5,)</f>
        <v>1</v>
      </c>
      <c r="J23" s="64" t="n">
        <f aca="false">C23*(1+H23)*(1-I23)</f>
        <v>0</v>
      </c>
      <c r="K23" s="64" t="n">
        <f aca="false">D23*(1+$H23)*(1-$I23)</f>
        <v>0</v>
      </c>
      <c r="L23" s="64" t="n">
        <f aca="false">E23*(1+$H23)*(1-$I23)</f>
        <v>0</v>
      </c>
      <c r="M23" s="64" t="n">
        <f aca="false">F23*(1+$H23)*(1-$I23)</f>
        <v>0</v>
      </c>
    </row>
    <row r="24" customFormat="false" ht="18" hidden="false" customHeight="true" outlineLevel="0" collapsed="false">
      <c r="B24" s="103" t="s">
        <v>124</v>
      </c>
      <c r="C24" s="104" t="n">
        <v>606.066274225443</v>
      </c>
      <c r="D24" s="104" t="n">
        <v>662.103271175795</v>
      </c>
      <c r="E24" s="104" t="n">
        <v>634.084772700619</v>
      </c>
      <c r="F24" s="104" t="n">
        <v>634.084772700619</v>
      </c>
      <c r="G24" s="105" t="n">
        <v>0.02</v>
      </c>
      <c r="H24" s="63" t="n">
        <f aca="false">VLOOKUP(G24,Descontos!B$8:D$12,3,)</f>
        <v>0.0599</v>
      </c>
      <c r="I24" s="63" t="n">
        <f aca="false">VLOOKUP(G24,Descontos!B$8:F$12,5,)</f>
        <v>1</v>
      </c>
      <c r="J24" s="64" t="n">
        <f aca="false">C24*(1+H24)*(1-I24)</f>
        <v>0</v>
      </c>
      <c r="K24" s="64" t="n">
        <f aca="false">D24*(1+$H24)*(1-$I24)</f>
        <v>0</v>
      </c>
      <c r="L24" s="64" t="n">
        <f aca="false">E24*(1+$H24)*(1-$I24)</f>
        <v>0</v>
      </c>
      <c r="M24" s="64" t="n">
        <f aca="false">F24*(1+$H24)*(1-$I24)</f>
        <v>0</v>
      </c>
    </row>
    <row r="25" s="79" customFormat="true" ht="18" hidden="false" customHeight="true" outlineLevel="0" collapsed="false">
      <c r="B25" s="62" t="s">
        <v>125</v>
      </c>
      <c r="C25" s="107" t="n">
        <f aca="false">SUM(C15:C24)</f>
        <v>4209.93169929683</v>
      </c>
      <c r="D25" s="107" t="n">
        <f aca="false">SUM(D15:D24)</f>
        <v>4863.6966637176</v>
      </c>
      <c r="E25" s="107" t="n">
        <f aca="false">SUM(E15:E24)</f>
        <v>4910.39416117623</v>
      </c>
      <c r="F25" s="107" t="n">
        <f aca="false">SUM(F15:F24)</f>
        <v>6938.37907985228</v>
      </c>
      <c r="G25" s="107" t="s">
        <v>60</v>
      </c>
      <c r="H25" s="108" t="s">
        <v>60</v>
      </c>
      <c r="I25" s="108" t="s">
        <v>60</v>
      </c>
      <c r="J25" s="109" t="n">
        <f aca="false">SUM(J15:J24)</f>
        <v>0</v>
      </c>
      <c r="K25" s="109" t="n">
        <f aca="false">SUM(K15:K24)</f>
        <v>0</v>
      </c>
      <c r="L25" s="109" t="n">
        <f aca="false">SUM(L15:L24)</f>
        <v>0</v>
      </c>
      <c r="M25" s="109" t="n">
        <f aca="false">SUM(M15:M24)</f>
        <v>0</v>
      </c>
      <c r="AKW25" s="82"/>
      <c r="AKX25" s="82"/>
      <c r="AKY25" s="82"/>
      <c r="AKZ25" s="82"/>
    </row>
    <row r="26" customFormat="false" ht="24.75" hidden="false" customHeight="true" outlineLevel="0" collapsed="false">
      <c r="C26" s="110"/>
      <c r="H26" s="110"/>
      <c r="J26" s="110"/>
      <c r="N26" s="110"/>
    </row>
    <row r="27" customFormat="false" ht="18" hidden="false" customHeight="true" outlineLevel="0" collapsed="false">
      <c r="B27" s="62" t="s">
        <v>126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</row>
    <row r="28" customFormat="false" ht="36.75" hidden="false" customHeight="true" outlineLevel="0" collapsed="false">
      <c r="B28" s="96" t="s">
        <v>106</v>
      </c>
      <c r="C28" s="97" t="s">
        <v>107</v>
      </c>
      <c r="D28" s="97"/>
      <c r="E28" s="97"/>
      <c r="F28" s="97"/>
      <c r="G28" s="97" t="s">
        <v>108</v>
      </c>
      <c r="H28" s="98" t="s">
        <v>109</v>
      </c>
      <c r="I28" s="98"/>
      <c r="J28" s="99" t="s">
        <v>110</v>
      </c>
      <c r="K28" s="99"/>
      <c r="L28" s="99"/>
      <c r="M28" s="99"/>
    </row>
    <row r="29" customFormat="false" ht="19.5" hidden="false" customHeight="true" outlineLevel="0" collapsed="false">
      <c r="B29" s="96"/>
      <c r="C29" s="97" t="s">
        <v>111</v>
      </c>
      <c r="D29" s="97" t="s">
        <v>112</v>
      </c>
      <c r="E29" s="97" t="s">
        <v>113</v>
      </c>
      <c r="F29" s="97" t="s">
        <v>114</v>
      </c>
      <c r="G29" s="97"/>
      <c r="H29" s="98" t="s">
        <v>81</v>
      </c>
      <c r="I29" s="98" t="s">
        <v>82</v>
      </c>
      <c r="J29" s="99" t="s">
        <v>111</v>
      </c>
      <c r="K29" s="99" t="s">
        <v>112</v>
      </c>
      <c r="L29" s="99" t="s">
        <v>113</v>
      </c>
      <c r="M29" s="99" t="s">
        <v>114</v>
      </c>
    </row>
    <row r="30" customFormat="false" ht="18" hidden="false" customHeight="true" outlineLevel="0" collapsed="false">
      <c r="B30" s="103" t="s">
        <v>127</v>
      </c>
      <c r="C30" s="104" t="n">
        <v>390.479453353222</v>
      </c>
      <c r="D30" s="104" t="n">
        <v>465.195449287024</v>
      </c>
      <c r="E30" s="104" t="n">
        <v>801.417430989135</v>
      </c>
      <c r="F30" s="104" t="n">
        <v>801.417430989135</v>
      </c>
      <c r="G30" s="105" t="n">
        <v>0.02</v>
      </c>
      <c r="H30" s="63" t="n">
        <f aca="false">VLOOKUP(G30,Descontos!B$8:D$12,3,)</f>
        <v>0.0599</v>
      </c>
      <c r="I30" s="63" t="n">
        <f aca="false">VLOOKUP(G30,Descontos!B$8:F$12,5,)</f>
        <v>1</v>
      </c>
      <c r="J30" s="64" t="n">
        <f aca="false">C30*(1+$H30)*(1-$I30)</f>
        <v>0</v>
      </c>
      <c r="K30" s="64" t="n">
        <f aca="false">D30*(1+$H30)*(1-$I30)</f>
        <v>0</v>
      </c>
      <c r="L30" s="64" t="n">
        <f aca="false">E30*(1+$H30)*(1-$I30)</f>
        <v>0</v>
      </c>
      <c r="M30" s="64" t="n">
        <f aca="false">F30*(1+$H30)*(1-$I30)</f>
        <v>0</v>
      </c>
    </row>
    <row r="31" customFormat="false" ht="18" hidden="false" customHeight="true" outlineLevel="0" collapsed="false">
      <c r="B31" s="103" t="s">
        <v>128</v>
      </c>
      <c r="C31" s="104" t="n">
        <v>303.982800541232</v>
      </c>
      <c r="D31" s="104" t="n">
        <v>360.019797491584</v>
      </c>
      <c r="E31" s="104" t="n">
        <v>332.001299016408</v>
      </c>
      <c r="F31" s="104" t="n">
        <v>332.001299016408</v>
      </c>
      <c r="G31" s="105" t="n">
        <v>0.02</v>
      </c>
      <c r="H31" s="63" t="n">
        <f aca="false">VLOOKUP(G31,Descontos!B$8:D$12,3,)</f>
        <v>0.0599</v>
      </c>
      <c r="I31" s="63" t="n">
        <f aca="false">VLOOKUP(G31,Descontos!B$8:F$12,5,)</f>
        <v>1</v>
      </c>
      <c r="J31" s="64" t="n">
        <f aca="false">C31*(1+H31)*(1-I31)</f>
        <v>0</v>
      </c>
      <c r="K31" s="64" t="n">
        <f aca="false">D31*(1+$H31)*(1-$I31)</f>
        <v>0</v>
      </c>
      <c r="L31" s="64" t="n">
        <f aca="false">E31*(1+$H31)*(1-$I31)</f>
        <v>0</v>
      </c>
      <c r="M31" s="64" t="n">
        <f aca="false">F31*(1+$H31)*(1-$I31)</f>
        <v>0</v>
      </c>
    </row>
    <row r="32" customFormat="false" ht="18" hidden="false" customHeight="true" outlineLevel="0" collapsed="false">
      <c r="B32" s="103" t="s">
        <v>129</v>
      </c>
      <c r="C32" s="104" t="n">
        <v>310.185607558776</v>
      </c>
      <c r="D32" s="104" t="n">
        <v>366.222604509128</v>
      </c>
      <c r="E32" s="104" t="n">
        <v>338.204106033952</v>
      </c>
      <c r="F32" s="104" t="n">
        <v>1279.89356537198</v>
      </c>
      <c r="G32" s="105" t="n">
        <v>0.02</v>
      </c>
      <c r="H32" s="63" t="n">
        <f aca="false">VLOOKUP(G32,Descontos!B$8:D$12,3,)</f>
        <v>0.0599</v>
      </c>
      <c r="I32" s="63" t="n">
        <f aca="false">VLOOKUP(G32,Descontos!B$8:F$12,5,)</f>
        <v>1</v>
      </c>
      <c r="J32" s="64" t="n">
        <f aca="false">C32*(1+H32)*(1-I32)</f>
        <v>0</v>
      </c>
      <c r="K32" s="64" t="n">
        <f aca="false">D32*(1+$H32)*(1-$I32)</f>
        <v>0</v>
      </c>
      <c r="L32" s="64" t="n">
        <f aca="false">E32*(1+$H32)*(1-$I32)</f>
        <v>0</v>
      </c>
      <c r="M32" s="64" t="n">
        <f aca="false">F32*(1+$H32)*(1-$I32)</f>
        <v>0</v>
      </c>
    </row>
    <row r="33" customFormat="false" ht="18" hidden="false" customHeight="true" outlineLevel="0" collapsed="false">
      <c r="B33" s="103" t="s">
        <v>130</v>
      </c>
      <c r="C33" s="104" t="n">
        <v>407.256786686555</v>
      </c>
      <c r="D33" s="104" t="n">
        <v>481.972782620358</v>
      </c>
      <c r="E33" s="104" t="n">
        <v>444.614784653456</v>
      </c>
      <c r="F33" s="104" t="n">
        <v>1405.24074399148</v>
      </c>
      <c r="G33" s="105" t="n">
        <v>0.02</v>
      </c>
      <c r="H33" s="63" t="n">
        <f aca="false">VLOOKUP(G33,Descontos!B$8:D$12,3,)</f>
        <v>0.0599</v>
      </c>
      <c r="I33" s="63" t="n">
        <f aca="false">VLOOKUP(G33,Descontos!B$8:F$12,5,)</f>
        <v>1</v>
      </c>
      <c r="J33" s="64" t="n">
        <f aca="false">C33*(1+H33)*(1-I33)</f>
        <v>0</v>
      </c>
      <c r="K33" s="64" t="n">
        <f aca="false">D33*(1+$H33)*(1-$I33)</f>
        <v>0</v>
      </c>
      <c r="L33" s="64" t="n">
        <f aca="false">E33*(1+$H33)*(1-$I33)</f>
        <v>0</v>
      </c>
      <c r="M33" s="64" t="n">
        <f aca="false">F33*(1+$H33)*(1-$I33)</f>
        <v>0</v>
      </c>
    </row>
    <row r="34" customFormat="false" ht="18" hidden="false" customHeight="true" outlineLevel="0" collapsed="false">
      <c r="B34" s="103" t="s">
        <v>131</v>
      </c>
      <c r="C34" s="104" t="n">
        <v>356.58043212018</v>
      </c>
      <c r="D34" s="104" t="n">
        <v>412.617429070531</v>
      </c>
      <c r="E34" s="104" t="n">
        <v>384.598930595356</v>
      </c>
      <c r="F34" s="104" t="n">
        <v>384.598930595356</v>
      </c>
      <c r="G34" s="105" t="n">
        <v>0.03</v>
      </c>
      <c r="H34" s="63" t="n">
        <f aca="false">VLOOKUP(G34,Descontos!B$8:D$12,3,)</f>
        <v>0.0712</v>
      </c>
      <c r="I34" s="63" t="n">
        <f aca="false">VLOOKUP(G34,Descontos!B$8:F$12,5,)</f>
        <v>1</v>
      </c>
      <c r="J34" s="64" t="n">
        <f aca="false">C34*(1+H34)*(1-I34)</f>
        <v>0</v>
      </c>
      <c r="K34" s="64" t="n">
        <f aca="false">D34*(1+$H34)*(1-$I34)</f>
        <v>0</v>
      </c>
      <c r="L34" s="64" t="n">
        <f aca="false">E34*(1+$H34)*(1-$I34)</f>
        <v>0</v>
      </c>
      <c r="M34" s="64" t="n">
        <f aca="false">F34*(1+$H34)*(1-$I34)</f>
        <v>0</v>
      </c>
    </row>
    <row r="35" customFormat="false" ht="18" hidden="false" customHeight="true" outlineLevel="0" collapsed="false">
      <c r="B35" s="103" t="s">
        <v>132</v>
      </c>
      <c r="C35" s="104" t="n">
        <v>356.58043212018</v>
      </c>
      <c r="D35" s="104" t="n">
        <v>412.617429070531</v>
      </c>
      <c r="E35" s="104" t="n">
        <v>384.598930595356</v>
      </c>
      <c r="F35" s="104" t="n">
        <v>384.598930595356</v>
      </c>
      <c r="G35" s="105" t="n">
        <v>0.02</v>
      </c>
      <c r="H35" s="63" t="n">
        <f aca="false">VLOOKUP(G35,Descontos!B$8:D$12,3,)</f>
        <v>0.0599</v>
      </c>
      <c r="I35" s="63" t="n">
        <f aca="false">VLOOKUP(G35,Descontos!B$8:F$12,5,)</f>
        <v>1</v>
      </c>
      <c r="J35" s="64" t="n">
        <f aca="false">C35*(1+H35)*(1-I35)</f>
        <v>0</v>
      </c>
      <c r="K35" s="64" t="n">
        <f aca="false">D35*(1+$H35)*(1-$I35)</f>
        <v>0</v>
      </c>
      <c r="L35" s="64" t="n">
        <f aca="false">E35*(1+$H35)*(1-$I35)</f>
        <v>0</v>
      </c>
      <c r="M35" s="64" t="n">
        <f aca="false">F35*(1+$H35)*(1-$I35)</f>
        <v>0</v>
      </c>
    </row>
    <row r="36" customFormat="false" ht="18" hidden="false" customHeight="true" outlineLevel="0" collapsed="false">
      <c r="B36" s="103" t="s">
        <v>133</v>
      </c>
      <c r="C36" s="104" t="n">
        <v>323.864445278074</v>
      </c>
      <c r="D36" s="104" t="n">
        <v>379.901442228426</v>
      </c>
      <c r="E36" s="104" t="n">
        <v>351.88294375325</v>
      </c>
      <c r="F36" s="104" t="n">
        <v>1293.57240309127</v>
      </c>
      <c r="G36" s="105" t="n">
        <v>0.02</v>
      </c>
      <c r="H36" s="63" t="n">
        <f aca="false">VLOOKUP(G36,Descontos!B$8:D$12,3,)</f>
        <v>0.0599</v>
      </c>
      <c r="I36" s="63" t="n">
        <f aca="false">VLOOKUP(G36,Descontos!B$8:F$12,5,)</f>
        <v>1</v>
      </c>
      <c r="J36" s="64" t="n">
        <f aca="false">C36*(1+H36)*(1-I36)</f>
        <v>0</v>
      </c>
      <c r="K36" s="64" t="n">
        <f aca="false">D36*(1+$H36)*(1-$I36)</f>
        <v>0</v>
      </c>
      <c r="L36" s="64" t="n">
        <f aca="false">E36*(1+$H36)*(1-$I36)</f>
        <v>0</v>
      </c>
      <c r="M36" s="64" t="n">
        <f aca="false">F36*(1+$H36)*(1-$I36)</f>
        <v>0</v>
      </c>
    </row>
    <row r="37" customFormat="false" ht="18" hidden="false" customHeight="true" outlineLevel="0" collapsed="false">
      <c r="B37" s="103" t="s">
        <v>134</v>
      </c>
      <c r="C37" s="104" t="n">
        <v>420.935624405854</v>
      </c>
      <c r="D37" s="104" t="n">
        <v>495.651620339656</v>
      </c>
      <c r="E37" s="104" t="n">
        <v>458.293622372755</v>
      </c>
      <c r="F37" s="104" t="n">
        <v>1418.91958171078</v>
      </c>
      <c r="G37" s="105" t="n">
        <v>0.02</v>
      </c>
      <c r="H37" s="63" t="n">
        <f aca="false">VLOOKUP(G37,Descontos!B$8:D$12,3,)</f>
        <v>0.0599</v>
      </c>
      <c r="I37" s="63" t="n">
        <f aca="false">VLOOKUP(G37,Descontos!B$8:F$12,5,)</f>
        <v>1</v>
      </c>
      <c r="J37" s="64" t="n">
        <f aca="false">C37*(1+H37)*(1-I37)</f>
        <v>0</v>
      </c>
      <c r="K37" s="64" t="n">
        <f aca="false">D37*(1+$H37)*(1-$I37)</f>
        <v>0</v>
      </c>
      <c r="L37" s="64" t="n">
        <f aca="false">E37*(1+$H37)*(1-$I37)</f>
        <v>0</v>
      </c>
      <c r="M37" s="64" t="n">
        <f aca="false">F37*(1+$H37)*(1-$I37)</f>
        <v>0</v>
      </c>
    </row>
    <row r="38" customFormat="false" ht="18" hidden="false" customHeight="true" outlineLevel="0" collapsed="false">
      <c r="B38" s="103" t="s">
        <v>135</v>
      </c>
      <c r="C38" s="104" t="n">
        <v>323.495594400881</v>
      </c>
      <c r="D38" s="104" t="n">
        <v>379.532591351233</v>
      </c>
      <c r="E38" s="104" t="n">
        <v>351.514092876057</v>
      </c>
      <c r="F38" s="104" t="n">
        <v>351.514092876057</v>
      </c>
      <c r="G38" s="105" t="n">
        <v>0.025</v>
      </c>
      <c r="H38" s="63" t="n">
        <f aca="false">VLOOKUP(G38,Descontos!B$8:D$12,3,)</f>
        <v>0.0655</v>
      </c>
      <c r="I38" s="63" t="n">
        <f aca="false">VLOOKUP(G38,Descontos!B$8:F$12,5,)</f>
        <v>1</v>
      </c>
      <c r="J38" s="64" t="n">
        <f aca="false">C38*(1+H38)*(1-I38)</f>
        <v>0</v>
      </c>
      <c r="K38" s="64" t="n">
        <f aca="false">D38*(1+$H38)*(1-$I38)</f>
        <v>0</v>
      </c>
      <c r="L38" s="64" t="n">
        <f aca="false">E38*(1+$H38)*(1-$I38)</f>
        <v>0</v>
      </c>
      <c r="M38" s="64" t="n">
        <f aca="false">F38*(1+$H38)*(1-$I38)</f>
        <v>0</v>
      </c>
    </row>
    <row r="39" customFormat="false" ht="18" hidden="false" customHeight="true" outlineLevel="0" collapsed="false">
      <c r="B39" s="103" t="s">
        <v>136</v>
      </c>
      <c r="C39" s="104" t="n">
        <v>422.029931423397</v>
      </c>
      <c r="D39" s="104" t="n">
        <v>496.7459273572</v>
      </c>
      <c r="E39" s="104" t="n">
        <v>459.387929390299</v>
      </c>
      <c r="F39" s="104" t="n">
        <v>1420.01388872832</v>
      </c>
      <c r="G39" s="105" t="n">
        <v>0.03</v>
      </c>
      <c r="H39" s="63" t="n">
        <f aca="false">VLOOKUP(G39,Descontos!B$8:D$12,3,)</f>
        <v>0.0712</v>
      </c>
      <c r="I39" s="63" t="n">
        <f aca="false">VLOOKUP(G39,Descontos!B$8:F$12,5,)</f>
        <v>1</v>
      </c>
      <c r="J39" s="64" t="n">
        <f aca="false">C39*(1+H39)*(1-I39)</f>
        <v>0</v>
      </c>
      <c r="K39" s="64" t="n">
        <f aca="false">D39*(1+$H39)*(1-$I39)</f>
        <v>0</v>
      </c>
      <c r="L39" s="64" t="n">
        <f aca="false">E39*(1+$H39)*(1-$I39)</f>
        <v>0</v>
      </c>
      <c r="M39" s="64" t="n">
        <f aca="false">F39*(1+$H39)*(1-$I39)</f>
        <v>0</v>
      </c>
    </row>
    <row r="40" customFormat="false" ht="18" hidden="false" customHeight="true" outlineLevel="0" collapsed="false">
      <c r="B40" s="103" t="s">
        <v>137</v>
      </c>
      <c r="C40" s="104" t="n">
        <v>452.051194581292</v>
      </c>
      <c r="D40" s="104" t="n">
        <v>526.767190515094</v>
      </c>
      <c r="E40" s="104" t="n">
        <v>489.409192548193</v>
      </c>
      <c r="F40" s="104" t="n">
        <v>1450.03515188622</v>
      </c>
      <c r="G40" s="105" t="n">
        <v>0.03</v>
      </c>
      <c r="H40" s="63" t="n">
        <f aca="false">VLOOKUP(G40,Descontos!B$8:D$12,3,)</f>
        <v>0.0712</v>
      </c>
      <c r="I40" s="63" t="n">
        <f aca="false">VLOOKUP(G40,Descontos!B$8:F$12,5,)</f>
        <v>1</v>
      </c>
      <c r="J40" s="64" t="n">
        <f aca="false">C40*(1+H40)*(1-I40)</f>
        <v>0</v>
      </c>
      <c r="K40" s="64" t="n">
        <f aca="false">D40*(1+$H40)*(1-$I40)</f>
        <v>0</v>
      </c>
      <c r="L40" s="64" t="n">
        <f aca="false">E40*(1+$H40)*(1-$I40)</f>
        <v>0</v>
      </c>
      <c r="M40" s="64" t="n">
        <f aca="false">F40*(1+$H40)*(1-$I40)</f>
        <v>0</v>
      </c>
    </row>
    <row r="41" customFormat="false" ht="18" hidden="false" customHeight="true" outlineLevel="0" collapsed="false">
      <c r="B41" s="103" t="s">
        <v>138</v>
      </c>
      <c r="C41" s="104" t="n">
        <v>452.051194581292</v>
      </c>
      <c r="D41" s="104" t="n">
        <v>526.767190515094</v>
      </c>
      <c r="E41" s="104" t="n">
        <v>489.409192548193</v>
      </c>
      <c r="F41" s="104" t="n">
        <v>1450.03515188622</v>
      </c>
      <c r="G41" s="105" t="n">
        <v>0.03</v>
      </c>
      <c r="H41" s="63" t="n">
        <f aca="false">VLOOKUP(G41,Descontos!B$8:D$12,3,)</f>
        <v>0.0712</v>
      </c>
      <c r="I41" s="63" t="n">
        <f aca="false">VLOOKUP(G41,Descontos!B$8:F$12,5,)</f>
        <v>1</v>
      </c>
      <c r="J41" s="64" t="n">
        <f aca="false">C41*(1+H41)*(1-I41)</f>
        <v>0</v>
      </c>
      <c r="K41" s="64" t="n">
        <f aca="false">D41*(1+$H41)*(1-$I41)</f>
        <v>0</v>
      </c>
      <c r="L41" s="64" t="n">
        <f aca="false">E41*(1+$H41)*(1-$I41)</f>
        <v>0</v>
      </c>
      <c r="M41" s="64" t="n">
        <f aca="false">F41*(1+$H41)*(1-$I41)</f>
        <v>0</v>
      </c>
    </row>
    <row r="42" customFormat="false" ht="18" hidden="false" customHeight="true" outlineLevel="0" collapsed="false">
      <c r="B42" s="103" t="s">
        <v>139</v>
      </c>
      <c r="C42" s="104" t="n">
        <v>497.917352476029</v>
      </c>
      <c r="D42" s="104" t="n">
        <v>572.633348409831</v>
      </c>
      <c r="E42" s="104" t="n">
        <v>535.27535044293</v>
      </c>
      <c r="F42" s="104" t="n">
        <v>1495.90130978095</v>
      </c>
      <c r="G42" s="105" t="n">
        <v>0.025</v>
      </c>
      <c r="H42" s="63" t="n">
        <f aca="false">VLOOKUP(G42,Descontos!B$8:D$12,3,)</f>
        <v>0.0655</v>
      </c>
      <c r="I42" s="63" t="n">
        <f aca="false">VLOOKUP(G42,Descontos!B$8:F$12,5,)</f>
        <v>1</v>
      </c>
      <c r="J42" s="64" t="n">
        <f aca="false">C42*(1+H42)*(1-I42)</f>
        <v>0</v>
      </c>
      <c r="K42" s="64" t="n">
        <f aca="false">D42*(1+$H42)*(1-$I42)</f>
        <v>0</v>
      </c>
      <c r="L42" s="64" t="n">
        <f aca="false">E42*(1+$H42)*(1-$I42)</f>
        <v>0</v>
      </c>
      <c r="M42" s="64" t="n">
        <f aca="false">F42*(1+$H42)*(1-$I42)</f>
        <v>0</v>
      </c>
    </row>
    <row r="43" customFormat="false" ht="18" hidden="false" customHeight="true" outlineLevel="0" collapsed="false">
      <c r="B43" s="103" t="s">
        <v>140</v>
      </c>
      <c r="C43" s="104" t="n">
        <v>498.648931423397</v>
      </c>
      <c r="D43" s="104" t="n">
        <v>573.3649273572</v>
      </c>
      <c r="E43" s="104" t="n">
        <v>909.58690905931</v>
      </c>
      <c r="F43" s="104" t="n">
        <v>909.58690905931</v>
      </c>
      <c r="G43" s="105" t="n">
        <v>0.025</v>
      </c>
      <c r="H43" s="63" t="n">
        <f aca="false">VLOOKUP(G43,Descontos!B$8:D$12,3,)</f>
        <v>0.0655</v>
      </c>
      <c r="I43" s="63" t="n">
        <f aca="false">VLOOKUP(G43,Descontos!B$8:F$12,5,)</f>
        <v>1</v>
      </c>
      <c r="J43" s="64" t="n">
        <f aca="false">C43*(1+H43)*(1-I43)</f>
        <v>0</v>
      </c>
      <c r="K43" s="64" t="n">
        <f aca="false">D43*(1+$H43)*(1-$I43)</f>
        <v>0</v>
      </c>
      <c r="L43" s="64" t="n">
        <f aca="false">E43*(1+$H43)*(1-$I43)</f>
        <v>0</v>
      </c>
      <c r="M43" s="64" t="n">
        <f aca="false">F43*(1+$H43)*(1-$I43)</f>
        <v>0</v>
      </c>
    </row>
    <row r="44" customFormat="false" ht="18" hidden="false" customHeight="true" outlineLevel="0" collapsed="false">
      <c r="B44" s="103" t="s">
        <v>141</v>
      </c>
      <c r="C44" s="104" t="n">
        <v>542.791352476029</v>
      </c>
      <c r="D44" s="104" t="n">
        <v>617.507348409831</v>
      </c>
      <c r="E44" s="104" t="n">
        <v>953.729330111942</v>
      </c>
      <c r="F44" s="104" t="n">
        <v>1983.21528944996</v>
      </c>
      <c r="G44" s="105" t="n">
        <v>0.025</v>
      </c>
      <c r="H44" s="63" t="n">
        <f aca="false">VLOOKUP(G44,Descontos!B$8:D$12,3,)</f>
        <v>0.0655</v>
      </c>
      <c r="I44" s="63" t="n">
        <f aca="false">VLOOKUP(G44,Descontos!B$8:F$12,5,)</f>
        <v>1</v>
      </c>
      <c r="J44" s="64" t="n">
        <f aca="false">C44*(1+H44)*(1-I44)</f>
        <v>0</v>
      </c>
      <c r="K44" s="64" t="n">
        <f aca="false">D44*(1+$H44)*(1-$I44)</f>
        <v>0</v>
      </c>
      <c r="L44" s="64" t="n">
        <f aca="false">E44*(1+$H44)*(1-$I44)</f>
        <v>0</v>
      </c>
      <c r="M44" s="64" t="n">
        <f aca="false">F44*(1+$H44)*(1-$I44)</f>
        <v>0</v>
      </c>
    </row>
    <row r="45" customFormat="false" ht="18" hidden="false" customHeight="true" outlineLevel="0" collapsed="false">
      <c r="B45" s="103" t="s">
        <v>142</v>
      </c>
      <c r="C45" s="104" t="n">
        <v>442.062278611408</v>
      </c>
      <c r="D45" s="104" t="n">
        <v>498.099275561759</v>
      </c>
      <c r="E45" s="104" t="n">
        <v>470.080777086584</v>
      </c>
      <c r="F45" s="104" t="n">
        <v>470.080777086584</v>
      </c>
      <c r="G45" s="105" t="n">
        <v>0.03</v>
      </c>
      <c r="H45" s="63" t="n">
        <f aca="false">VLOOKUP(G45,Descontos!B$8:D$12,3,)</f>
        <v>0.0712</v>
      </c>
      <c r="I45" s="63" t="n">
        <f aca="false">VLOOKUP(G45,Descontos!B$8:F$12,5,)</f>
        <v>1</v>
      </c>
      <c r="J45" s="64" t="n">
        <f aca="false">C45*(1+H45)*(1-I45)</f>
        <v>0</v>
      </c>
      <c r="K45" s="64" t="n">
        <f aca="false">D45*(1+$H45)*(1-$I45)</f>
        <v>0</v>
      </c>
      <c r="L45" s="64" t="n">
        <f aca="false">E45*(1+$H45)*(1-$I45)</f>
        <v>0</v>
      </c>
      <c r="M45" s="64" t="n">
        <f aca="false">F45*(1+$H45)*(1-$I45)</f>
        <v>0</v>
      </c>
    </row>
    <row r="46" customFormat="false" ht="18" hidden="false" customHeight="true" outlineLevel="0" collapsed="false">
      <c r="B46" s="103" t="s">
        <v>143</v>
      </c>
      <c r="C46" s="104" t="n">
        <v>480.588247212871</v>
      </c>
      <c r="D46" s="104" t="n">
        <v>555.304243146674</v>
      </c>
      <c r="E46" s="104" t="n">
        <v>517.946245179772</v>
      </c>
      <c r="F46" s="104" t="n">
        <v>1478.5722045178</v>
      </c>
      <c r="G46" s="105" t="n">
        <v>0.03</v>
      </c>
      <c r="H46" s="63" t="n">
        <f aca="false">VLOOKUP(G46,Descontos!B$8:D$12,3,)</f>
        <v>0.0712</v>
      </c>
      <c r="I46" s="63" t="n">
        <f aca="false">VLOOKUP(G46,Descontos!B$8:F$12,5,)</f>
        <v>1</v>
      </c>
      <c r="J46" s="64" t="n">
        <f aca="false">C46*(1+H46)*(1-I46)</f>
        <v>0</v>
      </c>
      <c r="K46" s="64" t="n">
        <f aca="false">D46*(1+$H46)*(1-$I46)</f>
        <v>0</v>
      </c>
      <c r="L46" s="64" t="n">
        <f aca="false">E46*(1+$H46)*(1-$I46)</f>
        <v>0</v>
      </c>
      <c r="M46" s="64" t="n">
        <f aca="false">F46*(1+$H46)*(1-$I46)</f>
        <v>0</v>
      </c>
    </row>
    <row r="47" customFormat="false" ht="18" hidden="false" customHeight="true" outlineLevel="0" collapsed="false">
      <c r="B47" s="103" t="s">
        <v>144</v>
      </c>
      <c r="C47" s="104" t="n">
        <v>382.053910190355</v>
      </c>
      <c r="D47" s="104" t="n">
        <v>438.090907140707</v>
      </c>
      <c r="E47" s="104" t="n">
        <v>410.072408665531</v>
      </c>
      <c r="F47" s="104" t="n">
        <v>410.072408665531</v>
      </c>
      <c r="G47" s="105" t="n">
        <v>0.04</v>
      </c>
      <c r="H47" s="63" t="n">
        <f aca="false">VLOOKUP(G47,Descontos!B$8:D$12,3,)</f>
        <v>0.0828</v>
      </c>
      <c r="I47" s="63" t="n">
        <f aca="false">VLOOKUP(G47,Descontos!B$8:F$12,5,)</f>
        <v>1</v>
      </c>
      <c r="J47" s="64" t="n">
        <f aca="false">C47*(1+H47)*(1-I47)</f>
        <v>0</v>
      </c>
      <c r="K47" s="64" t="n">
        <f aca="false">D47*(1+$H47)*(1-$I47)</f>
        <v>0</v>
      </c>
      <c r="L47" s="64" t="n">
        <f aca="false">E47*(1+$H47)*(1-$I47)</f>
        <v>0</v>
      </c>
      <c r="M47" s="64" t="n">
        <f aca="false">F47*(1+$H47)*(1-$I47)</f>
        <v>0</v>
      </c>
    </row>
    <row r="48" customFormat="false" ht="18" hidden="false" customHeight="true" outlineLevel="0" collapsed="false">
      <c r="B48" s="103" t="s">
        <v>145</v>
      </c>
      <c r="C48" s="104" t="n">
        <v>600.287584932169</v>
      </c>
      <c r="D48" s="104" t="n">
        <v>675.003580865972</v>
      </c>
      <c r="E48" s="104" t="n">
        <v>1011.22556256808</v>
      </c>
      <c r="F48" s="104" t="n">
        <v>2040.7115219061</v>
      </c>
      <c r="G48" s="105" t="n">
        <v>0.02</v>
      </c>
      <c r="H48" s="63" t="n">
        <f aca="false">VLOOKUP(G48,Descontos!B$8:D$12,3,)</f>
        <v>0.0599</v>
      </c>
      <c r="I48" s="63" t="n">
        <f aca="false">VLOOKUP(G48,Descontos!B$8:F$12,5,)</f>
        <v>1</v>
      </c>
      <c r="J48" s="64" t="n">
        <f aca="false">C48*(1+H48)*(1-I48)</f>
        <v>0</v>
      </c>
      <c r="K48" s="64" t="n">
        <f aca="false">D48*(1+$H48)*(1-$I48)</f>
        <v>0</v>
      </c>
      <c r="L48" s="64" t="n">
        <f aca="false">E48*(1+$H48)*(1-$I48)</f>
        <v>0</v>
      </c>
      <c r="M48" s="64" t="n">
        <f aca="false">F48*(1+$H48)*(1-$I48)</f>
        <v>0</v>
      </c>
    </row>
    <row r="49" customFormat="false" ht="18" hidden="false" customHeight="true" outlineLevel="0" collapsed="false">
      <c r="B49" s="103" t="s">
        <v>146</v>
      </c>
      <c r="C49" s="104" t="n">
        <v>416.333388260531</v>
      </c>
      <c r="D49" s="104" t="n">
        <v>472.370385210882</v>
      </c>
      <c r="E49" s="104" t="n">
        <v>444.351886735706</v>
      </c>
      <c r="F49" s="104" t="n">
        <v>1386.04134607373</v>
      </c>
      <c r="G49" s="105" t="n">
        <v>0.03</v>
      </c>
      <c r="H49" s="63" t="n">
        <f aca="false">VLOOKUP(G49,Descontos!B$8:D$12,3,)</f>
        <v>0.0712</v>
      </c>
      <c r="I49" s="63" t="n">
        <f aca="false">VLOOKUP(G49,Descontos!B$8:F$12,5,)</f>
        <v>1</v>
      </c>
      <c r="J49" s="64" t="n">
        <f aca="false">C49*(1+H49)*(1-I49)</f>
        <v>0</v>
      </c>
      <c r="K49" s="64" t="n">
        <f aca="false">D49*(1+$H49)*(1-$I49)</f>
        <v>0</v>
      </c>
      <c r="L49" s="64" t="n">
        <f aca="false">E49*(1+$H49)*(1-$I49)</f>
        <v>0</v>
      </c>
      <c r="M49" s="64" t="n">
        <f aca="false">F49*(1+$H49)*(1-$I49)</f>
        <v>0</v>
      </c>
    </row>
    <row r="50" customFormat="false" ht="18" hidden="false" customHeight="true" outlineLevel="0" collapsed="false">
      <c r="B50" s="103" t="s">
        <v>147</v>
      </c>
      <c r="C50" s="104" t="n">
        <v>513.40456738831</v>
      </c>
      <c r="D50" s="104" t="n">
        <v>588.120563322112</v>
      </c>
      <c r="E50" s="104" t="n">
        <v>550.762565355211</v>
      </c>
      <c r="F50" s="104" t="n">
        <v>1511.38852469323</v>
      </c>
      <c r="G50" s="105" t="n">
        <v>0.03</v>
      </c>
      <c r="H50" s="63" t="n">
        <f aca="false">VLOOKUP(G50,Descontos!B$8:D$12,3,)</f>
        <v>0.0712</v>
      </c>
      <c r="I50" s="63" t="n">
        <f aca="false">VLOOKUP(G50,Descontos!B$8:F$12,5,)</f>
        <v>1</v>
      </c>
      <c r="J50" s="64" t="n">
        <f aca="false">C50*(1+H50)*(1-I50)</f>
        <v>0</v>
      </c>
      <c r="K50" s="64" t="n">
        <f aca="false">D50*(1+$H50)*(1-$I50)</f>
        <v>0</v>
      </c>
      <c r="L50" s="64" t="n">
        <f aca="false">E50*(1+$H50)*(1-$I50)</f>
        <v>0</v>
      </c>
      <c r="M50" s="64" t="n">
        <f aca="false">F50*(1+$H50)*(1-$I50)</f>
        <v>0</v>
      </c>
    </row>
    <row r="51" customFormat="false" ht="18" hidden="false" customHeight="true" outlineLevel="0" collapsed="false">
      <c r="B51" s="103" t="s">
        <v>148</v>
      </c>
      <c r="C51" s="104" t="n">
        <v>472.143046155267</v>
      </c>
      <c r="D51" s="104" t="n">
        <v>528.180043105619</v>
      </c>
      <c r="E51" s="104" t="n">
        <v>500.161544630443</v>
      </c>
      <c r="F51" s="104" t="n">
        <v>1441.85100396847</v>
      </c>
      <c r="G51" s="105" t="n">
        <v>0.02</v>
      </c>
      <c r="H51" s="63" t="n">
        <f aca="false">VLOOKUP(G51,Descontos!B$8:D$12,3,)</f>
        <v>0.0599</v>
      </c>
      <c r="I51" s="63" t="n">
        <f aca="false">VLOOKUP(G51,Descontos!B$8:F$12,5,)</f>
        <v>1</v>
      </c>
      <c r="J51" s="64" t="n">
        <f aca="false">C51*(1+H51)*(1-I51)</f>
        <v>0</v>
      </c>
      <c r="K51" s="64" t="n">
        <f aca="false">D51*(1+$H51)*(1-$I51)</f>
        <v>0</v>
      </c>
      <c r="L51" s="64" t="n">
        <f aca="false">E51*(1+$H51)*(1-$I51)</f>
        <v>0</v>
      </c>
      <c r="M51" s="64" t="n">
        <f aca="false">F51*(1+$H51)*(1-$I51)</f>
        <v>0</v>
      </c>
    </row>
    <row r="52" customFormat="false" ht="18" hidden="false" customHeight="true" outlineLevel="0" collapsed="false">
      <c r="B52" s="62" t="s">
        <v>125</v>
      </c>
      <c r="C52" s="107" t="n">
        <f aca="false">SUM(C30:C51)</f>
        <v>9365.7241561773</v>
      </c>
      <c r="D52" s="107" t="n">
        <f aca="false">SUM(D30:D51)</f>
        <v>10822.6860768865</v>
      </c>
      <c r="E52" s="107" t="n">
        <f aca="false">SUM(E30:E51)</f>
        <v>11588.5250352079</v>
      </c>
      <c r="F52" s="107" t="n">
        <f aca="false">SUM(F30:F51)</f>
        <v>25099.2624659402</v>
      </c>
      <c r="G52" s="107" t="s">
        <v>60</v>
      </c>
      <c r="H52" s="109" t="s">
        <v>60</v>
      </c>
      <c r="I52" s="109" t="s">
        <v>60</v>
      </c>
      <c r="J52" s="109" t="n">
        <f aca="false">SUM(J30:J51)</f>
        <v>0</v>
      </c>
      <c r="K52" s="109" t="n">
        <f aca="false">SUM(K30:K51)</f>
        <v>0</v>
      </c>
      <c r="L52" s="109" t="n">
        <f aca="false">SUM(L30:L51)</f>
        <v>0</v>
      </c>
      <c r="M52" s="109" t="n">
        <f aca="false">SUM(M30:M51)</f>
        <v>0</v>
      </c>
    </row>
    <row r="53" customFormat="false" ht="19.5" hidden="false" customHeight="true" outlineLevel="0" collapsed="false">
      <c r="C53" s="110"/>
      <c r="J53" s="110"/>
      <c r="N53" s="110"/>
    </row>
    <row r="54" customFormat="false" ht="19.5" hidden="false" customHeight="true" outlineLevel="0" collapsed="false">
      <c r="B54" s="71" t="s">
        <v>72</v>
      </c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O54" s="110"/>
    </row>
    <row r="55" customFormat="false" ht="24.75" hidden="false" customHeight="true" outlineLevel="0" collapsed="false">
      <c r="B55" s="72" t="s">
        <v>149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customFormat="false" ht="34.5" hidden="false" customHeight="true" outlineLevel="0" collapsed="false">
      <c r="B56" s="72" t="s">
        <v>150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</row>
    <row r="57" customFormat="false" ht="54.75" hidden="false" customHeight="true" outlineLevel="0" collapsed="false">
      <c r="B57" s="76" t="s">
        <v>151</v>
      </c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</row>
    <row r="58" customFormat="false" ht="18" hidden="false" customHeight="true" outlineLevel="0" collapsed="false"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</row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8" hidden="false" customHeight="true" outlineLevel="0" collapsed="false"/>
    <row r="65360" customFormat="false" ht="18" hidden="false" customHeight="true" outlineLevel="0" collapsed="false"/>
    <row r="65361" customFormat="false" ht="18" hidden="false" customHeight="true" outlineLevel="0" collapsed="false"/>
    <row r="65362" customFormat="false" ht="18" hidden="false" customHeight="true" outlineLevel="0" collapsed="false"/>
    <row r="65363" customFormat="false" ht="18" hidden="false" customHeight="true" outlineLevel="0" collapsed="false"/>
    <row r="65364" customFormat="false" ht="18" hidden="false" customHeight="true" outlineLevel="0" collapsed="false"/>
    <row r="65365" customFormat="false" ht="18" hidden="false" customHeight="true" outlineLevel="0" collapsed="false"/>
    <row r="65366" customFormat="false" ht="18" hidden="false" customHeight="true" outlineLevel="0" collapsed="false"/>
    <row r="65367" customFormat="false" ht="18" hidden="false" customHeight="true" outlineLevel="0" collapsed="false"/>
    <row r="65368" customFormat="false" ht="18" hidden="false" customHeight="true" outlineLevel="0" collapsed="false"/>
    <row r="65369" customFormat="false" ht="18" hidden="false" customHeight="true" outlineLevel="0" collapsed="false"/>
    <row r="65370" customFormat="false" ht="12.75" hidden="false" customHeight="tru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27:M27"/>
    <mergeCell ref="B28:B29"/>
    <mergeCell ref="C28:F28"/>
    <mergeCell ref="G28:G29"/>
    <mergeCell ref="H28:I28"/>
    <mergeCell ref="J28:M28"/>
    <mergeCell ref="B54:M54"/>
    <mergeCell ref="B55:M55"/>
    <mergeCell ref="B56:M56"/>
    <mergeCell ref="B57:M57"/>
    <mergeCell ref="B58:M58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E95DFA-2412-4C99-8523-361F2B3A4D46}">
  <ds:schemaRefs>
    <ds:schemaRef ds:uri="http://schemas.microsoft.com/office/2006/metadata/properties"/>
    <ds:schemaRef ds:uri="http://purl.org/dc/dcmitype/"/>
    <ds:schemaRef ds:uri="132d983b-bc52-4905-b3a2-4655d790e7be"/>
    <ds:schemaRef ds:uri="706c7f7c-e32b-4162-b9b5-46b4313c91a4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3E237E5-C14D-427E-88D7-14F0B48C7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B09D91-64B4-4800-9906-CD72C2A280A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32B1D19-4DB4-4782-B571-FF59BA439858}"/>
</file>

<file path=customXml/itemProps5.xml><?xml version="1.0" encoding="utf-8"?>
<ds:datastoreItem xmlns:ds="http://schemas.openxmlformats.org/officeDocument/2006/customXml" ds:itemID="{DC6DA0F2-B2F4-4A35-8438-BB8B893B04D2}"/>
</file>

<file path=customXml/itemProps6.xml><?xml version="1.0" encoding="utf-8"?>
<ds:datastoreItem xmlns:ds="http://schemas.openxmlformats.org/officeDocument/2006/customXml" ds:itemID="{871EF986-AF22-406F-A16F-5B91B48C45FF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LibreOffice/7.6.0.3$Windows_X86_64 LibreOffice_project/69edd8b8ebc41d00b4de3915dc82f8f0fc3b6265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189</cp:revision>
  <dcterms:created xsi:type="dcterms:W3CDTF">2015-06-24T11:48:55Z</dcterms:created>
  <dcterms:modified xsi:type="dcterms:W3CDTF">2023-12-11T16:12:19Z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